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3020" windowHeight="8505" activeTab="0"/>
  </bookViews>
  <sheets>
    <sheet name="FC - przeglądy" sheetId="1" r:id="rId1"/>
  </sheets>
  <definedNames>
    <definedName name="_xlnm.Print_Area" localSheetId="0">'FC - przeglądy'!$A$1:$O$104</definedName>
    <definedName name="_xlnm.Print_Titles" localSheetId="0">'FC - przeglądy'!$1:$5</definedName>
  </definedNames>
  <calcPr fullCalcOnLoad="1"/>
</workbook>
</file>

<file path=xl/sharedStrings.xml><?xml version="1.0" encoding="utf-8"?>
<sst xmlns="http://schemas.openxmlformats.org/spreadsheetml/2006/main" count="209" uniqueCount="114">
  <si>
    <t>Stanowisko resuscytacyjno-operacyjne dla noworodków</t>
  </si>
  <si>
    <t>Diatermia</t>
  </si>
  <si>
    <t>VAT %</t>
  </si>
  <si>
    <t>RAZEM</t>
  </si>
  <si>
    <t>L.p.</t>
  </si>
  <si>
    <t>LXP-1</t>
  </si>
  <si>
    <t>Typ urządzenia</t>
  </si>
  <si>
    <t>Producent i rok produkcji urządzenia</t>
  </si>
  <si>
    <t>Ilość miesięcy</t>
  </si>
  <si>
    <t>Wartość netto za przegląd techniczny</t>
  </si>
  <si>
    <t>Kwota VAT za przegląd techniczny</t>
  </si>
  <si>
    <t>Wartość brutto za przegląd</t>
  </si>
  <si>
    <t>Wartość netto za usługi przeglądów technicznych</t>
  </si>
  <si>
    <t>Kwota VAT za usługi przeglądów technicznych</t>
  </si>
  <si>
    <t>Wartość brutto za usługi przeglądów technicznych</t>
  </si>
  <si>
    <t>UWAGI</t>
  </si>
  <si>
    <t>ZADANIE 1</t>
  </si>
  <si>
    <t>-</t>
  </si>
  <si>
    <t>[8x9]</t>
  </si>
  <si>
    <t>[8+10]</t>
  </si>
  <si>
    <t>[5x7x8]</t>
  </si>
  <si>
    <t>[5x7x10]</t>
  </si>
  <si>
    <t>[5x7x11]</t>
  </si>
  <si>
    <t>ZADANIE 2</t>
  </si>
  <si>
    <t>ZADANIE 3</t>
  </si>
  <si>
    <t>ZADANIE 4</t>
  </si>
  <si>
    <t>ZADANIE 5</t>
  </si>
  <si>
    <t>ZADANIE 6</t>
  </si>
  <si>
    <t>ZADANIE 7</t>
  </si>
  <si>
    <t>ZADANIE 8</t>
  </si>
  <si>
    <t>ZADANIE 9</t>
  </si>
  <si>
    <t>ZADANIE 10</t>
  </si>
  <si>
    <t>ZADANIE 11</t>
  </si>
  <si>
    <t>ZADANIE 12</t>
  </si>
  <si>
    <t>ZADANIE 13</t>
  </si>
  <si>
    <t>ZADANIE 14</t>
  </si>
  <si>
    <t>ZADANIE 15</t>
  </si>
  <si>
    <t>ZADANIE 16</t>
  </si>
  <si>
    <t>ZADANIE 17</t>
  </si>
  <si>
    <t>ZADANIE 18</t>
  </si>
  <si>
    <t>ZADANIE 19</t>
  </si>
  <si>
    <t>ZADANIE 20</t>
  </si>
  <si>
    <t>ZADANIE 21</t>
  </si>
  <si>
    <t>ZADANIE 22</t>
  </si>
  <si>
    <t>ZADANIE 23</t>
  </si>
  <si>
    <t>ZADANIE 24</t>
  </si>
  <si>
    <t>ZADANIE 25</t>
  </si>
  <si>
    <t>ZADANIE 26</t>
  </si>
  <si>
    <t>ZADANIE 27</t>
  </si>
  <si>
    <t>ZADANIE 28</t>
  </si>
  <si>
    <t>ZADANIE 29</t>
  </si>
  <si>
    <t>ZADANIE 30</t>
  </si>
  <si>
    <t>ZADANIE 31</t>
  </si>
  <si>
    <t>ZADANIE 32</t>
  </si>
  <si>
    <t>Meden Inmed, 2015</t>
  </si>
  <si>
    <t>NDS Surical, 2015</t>
  </si>
  <si>
    <t>Drager, 2016</t>
  </si>
  <si>
    <t>Apparatus, 2015</t>
  </si>
  <si>
    <t>Bowa International, 2015</t>
  </si>
  <si>
    <t>Valleylab, 2014</t>
  </si>
  <si>
    <t>Valleylab, 2013</t>
  </si>
  <si>
    <t>Valleylab, 2011</t>
  </si>
  <si>
    <t>Polimed, 2012</t>
  </si>
  <si>
    <t>AccuVein Inc, 2014</t>
  </si>
  <si>
    <t>Stockert Gmbh, 2011</t>
  </si>
  <si>
    <t>Sonel, 2014</t>
  </si>
  <si>
    <t>Canberra Technol, 2015</t>
  </si>
  <si>
    <t>Meraserw-9, 2007</t>
  </si>
  <si>
    <t>AC International East, 2011</t>
  </si>
  <si>
    <t>Drager, 2013</t>
  </si>
  <si>
    <t>Syneron Candela, 2015</t>
  </si>
  <si>
    <t>Moller, 2007</t>
  </si>
  <si>
    <t>Leica, 2015</t>
  </si>
  <si>
    <t>NDS Surgical imaging, 2015</t>
  </si>
  <si>
    <t>Truphater, 2010</t>
  </si>
  <si>
    <t>Skamex, 2014</t>
  </si>
  <si>
    <t>Fujinon, 2009</t>
  </si>
  <si>
    <t>Biotronic, 2008</t>
  </si>
  <si>
    <t>Biotronic, 2014</t>
  </si>
  <si>
    <t>B/Braun, 2010</t>
  </si>
  <si>
    <t>NDS Surgical, 2015</t>
  </si>
  <si>
    <t>Medelec, 2006</t>
  </si>
  <si>
    <t>Medtronik, 2012</t>
  </si>
  <si>
    <t>x</t>
  </si>
  <si>
    <t>Formularz cenowy - przeglądy</t>
  </si>
  <si>
    <t>.................................................................................</t>
  </si>
  <si>
    <t>(data, podpis i pieczęć imienna osoby uprawnionej)</t>
  </si>
  <si>
    <t>Liczba aparatów/urządzeń</t>
  </si>
  <si>
    <t xml:space="preserve">Ilość przeglądów technicznych </t>
  </si>
  <si>
    <t>Ebre, 2007</t>
  </si>
  <si>
    <t>Ebre, 2012</t>
  </si>
  <si>
    <t>Ebre, 2015</t>
  </si>
  <si>
    <t>B/Brau, 2009</t>
  </si>
  <si>
    <t>Aparat do magnetoterapii</t>
  </si>
  <si>
    <t xml:space="preserve">Aparat do elektroterapii  </t>
  </si>
  <si>
    <t>Aparat do elektroterapii i ultradźwięków</t>
  </si>
  <si>
    <t>Stymulator do terapii porażeń</t>
  </si>
  <si>
    <t>ZADANIE 33</t>
  </si>
  <si>
    <t>aparat do znieczulania z kardiomonitorem</t>
  </si>
  <si>
    <t>A5-T8</t>
  </si>
  <si>
    <t>Mindray, 2014</t>
  </si>
  <si>
    <t xml:space="preserve"> </t>
  </si>
  <si>
    <t>ZADANIE 34</t>
  </si>
  <si>
    <t>insuflator</t>
  </si>
  <si>
    <t>Highflow 45</t>
  </si>
  <si>
    <t>Wolf, 2017</t>
  </si>
  <si>
    <t>Rigiel, 2014</t>
  </si>
  <si>
    <t>ZADANIE 35</t>
  </si>
  <si>
    <t>ZADANIE 36</t>
  </si>
  <si>
    <t>Aparat EEG</t>
  </si>
  <si>
    <t>Aparat EMG</t>
  </si>
  <si>
    <t>Neuron Spectrum 5</t>
  </si>
  <si>
    <t>Neurosoft, 2016</t>
  </si>
  <si>
    <t>Neuro Mep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</si>
</sst>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</numFmts>
  <fonts count="49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Arial"/>
      <family val="2"/>
    </font>
    <font>
      <sz val="12"/>
      <color theme="1" tint="0.04998999834060669"/>
      <name val="Arial"/>
      <family val="2"/>
    </font>
    <font>
      <b/>
      <sz val="12"/>
      <color theme="1" tint="0.04998999834060669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thin"/>
      <right style="thick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8" fillId="0" borderId="14" xfId="0" applyFont="1" applyFill="1" applyBorder="1" applyAlignment="1">
      <alignment wrapText="1"/>
    </xf>
    <xf numFmtId="0" fontId="8" fillId="0" borderId="3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8" fillId="0" borderId="13" xfId="0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6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7" fillId="0" borderId="40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46" xfId="0" applyFont="1" applyFill="1" applyBorder="1" applyAlignment="1">
      <alignment horizontal="center"/>
    </xf>
    <xf numFmtId="0" fontId="8" fillId="0" borderId="46" xfId="0" applyNumberFormat="1" applyFont="1" applyFill="1" applyBorder="1" applyAlignment="1">
      <alignment horizontal="center"/>
    </xf>
    <xf numFmtId="4" fontId="8" fillId="0" borderId="46" xfId="0" applyNumberFormat="1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7" fillId="0" borderId="47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wrapText="1"/>
    </xf>
    <xf numFmtId="0" fontId="7" fillId="0" borderId="49" xfId="0" applyFont="1" applyFill="1" applyBorder="1" applyAlignment="1">
      <alignment vertical="center"/>
    </xf>
    <xf numFmtId="0" fontId="8" fillId="0" borderId="50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6" xfId="0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/>
    </xf>
    <xf numFmtId="0" fontId="8" fillId="0" borderId="52" xfId="0" applyFont="1" applyFill="1" applyBorder="1" applyAlignment="1">
      <alignment/>
    </xf>
    <xf numFmtId="0" fontId="8" fillId="0" borderId="53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54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7" fillId="0" borderId="55" xfId="0" applyFont="1" applyFill="1" applyBorder="1" applyAlignment="1">
      <alignment vertical="center"/>
    </xf>
    <xf numFmtId="0" fontId="8" fillId="0" borderId="56" xfId="0" applyFont="1" applyFill="1" applyBorder="1" applyAlignment="1">
      <alignment/>
    </xf>
    <xf numFmtId="0" fontId="8" fillId="0" borderId="57" xfId="0" applyFont="1" applyFill="1" applyBorder="1" applyAlignment="1">
      <alignment/>
    </xf>
    <xf numFmtId="0" fontId="45" fillId="0" borderId="19" xfId="0" applyFont="1" applyFill="1" applyBorder="1" applyAlignment="1">
      <alignment vertical="center"/>
    </xf>
    <xf numFmtId="0" fontId="45" fillId="0" borderId="20" xfId="0" applyFont="1" applyFill="1" applyBorder="1" applyAlignment="1">
      <alignment vertical="center"/>
    </xf>
    <xf numFmtId="0" fontId="8" fillId="0" borderId="14" xfId="0" applyFont="1" applyBorder="1" applyAlignment="1">
      <alignment wrapText="1"/>
    </xf>
    <xf numFmtId="0" fontId="8" fillId="0" borderId="2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42" xfId="0" applyFont="1" applyFill="1" applyBorder="1" applyAlignment="1">
      <alignment/>
    </xf>
    <xf numFmtId="0" fontId="7" fillId="0" borderId="5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0" borderId="14" xfId="0" applyFont="1" applyBorder="1" applyAlignment="1">
      <alignment/>
    </xf>
    <xf numFmtId="0" fontId="8" fillId="0" borderId="42" xfId="0" applyFont="1" applyFill="1" applyBorder="1" applyAlignment="1">
      <alignment vertical="center"/>
    </xf>
    <xf numFmtId="0" fontId="8" fillId="0" borderId="14" xfId="0" applyFont="1" applyBorder="1" applyAlignment="1">
      <alignment horizontal="center" wrapText="1"/>
    </xf>
    <xf numFmtId="0" fontId="8" fillId="0" borderId="59" xfId="0" applyFont="1" applyFill="1" applyBorder="1" applyAlignment="1">
      <alignment/>
    </xf>
    <xf numFmtId="0" fontId="8" fillId="0" borderId="49" xfId="0" applyFont="1" applyFill="1" applyBorder="1" applyAlignment="1">
      <alignment vertical="center"/>
    </xf>
    <xf numFmtId="0" fontId="8" fillId="0" borderId="60" xfId="0" applyFont="1" applyFill="1" applyBorder="1" applyAlignment="1">
      <alignment/>
    </xf>
    <xf numFmtId="0" fontId="8" fillId="0" borderId="6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0" fontId="7" fillId="0" borderId="62" xfId="0" applyFont="1" applyFill="1" applyBorder="1" applyAlignment="1">
      <alignment/>
    </xf>
    <xf numFmtId="0" fontId="8" fillId="0" borderId="55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8" fillId="0" borderId="37" xfId="0" applyNumberFormat="1" applyFont="1" applyFill="1" applyBorder="1" applyAlignment="1">
      <alignment horizontal="center"/>
    </xf>
    <xf numFmtId="0" fontId="7" fillId="0" borderId="63" xfId="0" applyFont="1" applyFill="1" applyBorder="1" applyAlignment="1">
      <alignment/>
    </xf>
    <xf numFmtId="0" fontId="7" fillId="0" borderId="64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65" xfId="0" applyFont="1" applyFill="1" applyBorder="1" applyAlignment="1">
      <alignment horizontal="center"/>
    </xf>
    <xf numFmtId="0" fontId="8" fillId="0" borderId="49" xfId="0" applyFont="1" applyFill="1" applyBorder="1" applyAlignment="1">
      <alignment/>
    </xf>
    <xf numFmtId="0" fontId="8" fillId="0" borderId="62" xfId="0" applyFont="1" applyFill="1" applyBorder="1" applyAlignment="1">
      <alignment horizontal="center"/>
    </xf>
    <xf numFmtId="4" fontId="8" fillId="0" borderId="50" xfId="0" applyNumberFormat="1" applyFont="1" applyFill="1" applyBorder="1" applyAlignment="1">
      <alignment horizontal="center"/>
    </xf>
    <xf numFmtId="0" fontId="7" fillId="0" borderId="66" xfId="0" applyFont="1" applyFill="1" applyBorder="1" applyAlignment="1">
      <alignment/>
    </xf>
    <xf numFmtId="0" fontId="7" fillId="0" borderId="67" xfId="0" applyFont="1" applyFill="1" applyBorder="1" applyAlignment="1">
      <alignment vertical="center"/>
    </xf>
    <xf numFmtId="0" fontId="7" fillId="0" borderId="68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/>
    </xf>
    <xf numFmtId="0" fontId="7" fillId="0" borderId="35" xfId="0" applyFont="1" applyFill="1" applyBorder="1" applyAlignment="1">
      <alignment vertical="center"/>
    </xf>
    <xf numFmtId="0" fontId="7" fillId="0" borderId="69" xfId="0" applyFont="1" applyFill="1" applyBorder="1" applyAlignment="1">
      <alignment vertical="center"/>
    </xf>
    <xf numFmtId="0" fontId="8" fillId="0" borderId="70" xfId="0" applyFont="1" applyFill="1" applyBorder="1" applyAlignment="1">
      <alignment/>
    </xf>
    <xf numFmtId="0" fontId="8" fillId="0" borderId="71" xfId="0" applyFont="1" applyFill="1" applyBorder="1" applyAlignment="1">
      <alignment/>
    </xf>
    <xf numFmtId="0" fontId="7" fillId="0" borderId="72" xfId="0" applyFont="1" applyFill="1" applyBorder="1" applyAlignment="1">
      <alignment vertical="center"/>
    </xf>
    <xf numFmtId="0" fontId="8" fillId="0" borderId="73" xfId="0" applyFont="1" applyFill="1" applyBorder="1" applyAlignment="1">
      <alignment/>
    </xf>
    <xf numFmtId="0" fontId="7" fillId="0" borderId="74" xfId="0" applyFont="1" applyFill="1" applyBorder="1" applyAlignment="1">
      <alignment vertical="center"/>
    </xf>
    <xf numFmtId="0" fontId="8" fillId="0" borderId="75" xfId="0" applyFont="1" applyBorder="1" applyAlignment="1">
      <alignment/>
    </xf>
    <xf numFmtId="0" fontId="8" fillId="0" borderId="75" xfId="0" applyFont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45" xfId="0" applyNumberFormat="1" applyFont="1" applyFill="1" applyBorder="1" applyAlignment="1">
      <alignment horizontal="center"/>
    </xf>
    <xf numFmtId="4" fontId="8" fillId="0" borderId="45" xfId="0" applyNumberFormat="1" applyFont="1" applyFill="1" applyBorder="1" applyAlignment="1">
      <alignment/>
    </xf>
    <xf numFmtId="0" fontId="8" fillId="0" borderId="45" xfId="0" applyFont="1" applyFill="1" applyBorder="1" applyAlignment="1">
      <alignment/>
    </xf>
    <xf numFmtId="0" fontId="8" fillId="0" borderId="76" xfId="0" applyFont="1" applyFill="1" applyBorder="1" applyAlignment="1">
      <alignment/>
    </xf>
    <xf numFmtId="0" fontId="8" fillId="0" borderId="77" xfId="0" applyFont="1" applyFill="1" applyBorder="1" applyAlignment="1">
      <alignment/>
    </xf>
    <xf numFmtId="0" fontId="8" fillId="0" borderId="78" xfId="0" applyFont="1" applyFill="1" applyBorder="1" applyAlignment="1">
      <alignment/>
    </xf>
    <xf numFmtId="0" fontId="7" fillId="0" borderId="79" xfId="0" applyFont="1" applyFill="1" applyBorder="1" applyAlignment="1">
      <alignment vertical="center"/>
    </xf>
    <xf numFmtId="0" fontId="8" fillId="0" borderId="8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9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4" fontId="3" fillId="0" borderId="41" xfId="0" applyNumberFormat="1" applyFont="1" applyFill="1" applyBorder="1" applyAlignment="1">
      <alignment/>
    </xf>
    <xf numFmtId="9" fontId="3" fillId="0" borderId="41" xfId="0" applyNumberFormat="1" applyFont="1" applyFill="1" applyBorder="1" applyAlignment="1">
      <alignment/>
    </xf>
    <xf numFmtId="0" fontId="2" fillId="0" borderId="41" xfId="0" applyFont="1" applyFill="1" applyBorder="1" applyAlignment="1">
      <alignment horizontal="center"/>
    </xf>
    <xf numFmtId="0" fontId="3" fillId="0" borderId="41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8" fillId="0" borderId="24" xfId="0" applyFont="1" applyBorder="1" applyAlignment="1">
      <alignment horizontal="center" wrapText="1"/>
    </xf>
    <xf numFmtId="0" fontId="8" fillId="0" borderId="78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wrapText="1"/>
    </xf>
    <xf numFmtId="0" fontId="8" fillId="0" borderId="67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8" fillId="0" borderId="75" xfId="0" applyFont="1" applyFill="1" applyBorder="1" applyAlignment="1">
      <alignment wrapText="1"/>
    </xf>
    <xf numFmtId="0" fontId="46" fillId="0" borderId="75" xfId="0" applyFont="1" applyBorder="1" applyAlignment="1">
      <alignment horizontal="center"/>
    </xf>
    <xf numFmtId="0" fontId="47" fillId="0" borderId="20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81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82" xfId="0" applyFont="1" applyFill="1" applyBorder="1" applyAlignment="1">
      <alignment horizontal="center"/>
    </xf>
    <xf numFmtId="0" fontId="8" fillId="0" borderId="83" xfId="0" applyFont="1" applyFill="1" applyBorder="1" applyAlignment="1">
      <alignment horizontal="center"/>
    </xf>
    <xf numFmtId="0" fontId="48" fillId="0" borderId="8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84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7"/>
  <sheetViews>
    <sheetView tabSelected="1" view="pageBreakPreview" zoomScale="70" zoomScaleSheetLayoutView="70" zoomScalePageLayoutView="0" workbookViewId="0" topLeftCell="A96">
      <selection activeCell="A1" sqref="A1:O104"/>
    </sheetView>
  </sheetViews>
  <sheetFormatPr defaultColWidth="9.140625" defaultRowHeight="12.75"/>
  <cols>
    <col min="1" max="1" width="5.28125" style="1" customWidth="1"/>
    <col min="2" max="2" width="33.140625" style="1" customWidth="1"/>
    <col min="3" max="3" width="23.00390625" style="1" customWidth="1"/>
    <col min="4" max="4" width="25.8515625" style="1" customWidth="1"/>
    <col min="5" max="5" width="12.28125" style="1" customWidth="1"/>
    <col min="6" max="6" width="11.7109375" style="2" customWidth="1"/>
    <col min="7" max="7" width="14.28125" style="3" customWidth="1"/>
    <col min="8" max="8" width="13.57421875" style="3" customWidth="1"/>
    <col min="9" max="9" width="8.140625" style="1" customWidth="1"/>
    <col min="10" max="10" width="14.00390625" style="1" customWidth="1"/>
    <col min="11" max="11" width="12.57421875" style="1" customWidth="1"/>
    <col min="12" max="12" width="15.28125" style="1" customWidth="1"/>
    <col min="13" max="13" width="15.421875" style="1" customWidth="1"/>
    <col min="14" max="14" width="18.28125" style="1" customWidth="1"/>
    <col min="15" max="15" width="22.28125" style="1" customWidth="1"/>
    <col min="16" max="16384" width="9.140625" style="1" customWidth="1"/>
  </cols>
  <sheetData>
    <row r="1" spans="1:15" ht="10.5" customHeight="1">
      <c r="A1" s="163" t="s">
        <v>84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</row>
    <row r="2" spans="1:15" ht="11.25" customHeight="1" thickBot="1">
      <c r="A2" s="166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8"/>
    </row>
    <row r="3" spans="1:15" ht="74.25" customHeight="1">
      <c r="A3" s="8" t="s">
        <v>4</v>
      </c>
      <c r="B3" s="9" t="str">
        <f>"Nazwa urządzenia"</f>
        <v>Nazwa urządzenia</v>
      </c>
      <c r="C3" s="10" t="s">
        <v>6</v>
      </c>
      <c r="D3" s="10" t="s">
        <v>7</v>
      </c>
      <c r="E3" s="10" t="s">
        <v>87</v>
      </c>
      <c r="F3" s="11" t="s">
        <v>8</v>
      </c>
      <c r="G3" s="12" t="s">
        <v>88</v>
      </c>
      <c r="H3" s="12" t="s">
        <v>9</v>
      </c>
      <c r="I3" s="12" t="s">
        <v>2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3" t="s">
        <v>15</v>
      </c>
    </row>
    <row r="4" spans="1:15" ht="12.75" customHeight="1">
      <c r="A4" s="14">
        <v>1</v>
      </c>
      <c r="B4" s="15">
        <v>2</v>
      </c>
      <c r="C4" s="16">
        <v>3</v>
      </c>
      <c r="D4" s="16">
        <v>4</v>
      </c>
      <c r="E4" s="16">
        <v>5</v>
      </c>
      <c r="F4" s="17">
        <v>6</v>
      </c>
      <c r="G4" s="17">
        <v>7</v>
      </c>
      <c r="H4" s="17">
        <v>8</v>
      </c>
      <c r="I4" s="17">
        <v>9</v>
      </c>
      <c r="J4" s="17">
        <v>10</v>
      </c>
      <c r="K4" s="17">
        <v>11</v>
      </c>
      <c r="L4" s="17">
        <v>12</v>
      </c>
      <c r="M4" s="17">
        <v>13</v>
      </c>
      <c r="N4" s="17">
        <v>14</v>
      </c>
      <c r="O4" s="18">
        <v>15</v>
      </c>
    </row>
    <row r="5" spans="1:15" ht="20.25" customHeight="1" thickBot="1">
      <c r="A5" s="19" t="s">
        <v>17</v>
      </c>
      <c r="B5" s="20" t="s">
        <v>17</v>
      </c>
      <c r="C5" s="20" t="s">
        <v>17</v>
      </c>
      <c r="D5" s="20" t="s">
        <v>17</v>
      </c>
      <c r="E5" s="20" t="s">
        <v>17</v>
      </c>
      <c r="F5" s="20" t="s">
        <v>17</v>
      </c>
      <c r="G5" s="20"/>
      <c r="H5" s="20" t="s">
        <v>17</v>
      </c>
      <c r="I5" s="20" t="s">
        <v>17</v>
      </c>
      <c r="J5" s="20" t="s">
        <v>18</v>
      </c>
      <c r="K5" s="20" t="s">
        <v>19</v>
      </c>
      <c r="L5" s="20" t="s">
        <v>20</v>
      </c>
      <c r="M5" s="20" t="s">
        <v>21</v>
      </c>
      <c r="N5" s="20" t="s">
        <v>22</v>
      </c>
      <c r="O5" s="21" t="s">
        <v>17</v>
      </c>
    </row>
    <row r="6" spans="1:15" s="7" customFormat="1" ht="13.5" customHeight="1" thickBot="1">
      <c r="A6" s="22" t="s">
        <v>16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24"/>
      <c r="N6" s="24"/>
      <c r="O6" s="25"/>
    </row>
    <row r="7" spans="1:15" ht="21.75" customHeight="1" thickBot="1" thickTop="1">
      <c r="A7" s="26">
        <v>1</v>
      </c>
      <c r="B7" s="27" t="str">
        <f>"Cykloergometr"</f>
        <v>Cykloergometr</v>
      </c>
      <c r="C7" s="28" t="str">
        <f>"z ergospirometrem "</f>
        <v>z ergospirometrem </v>
      </c>
      <c r="D7" s="29" t="s">
        <v>54</v>
      </c>
      <c r="E7" s="30">
        <v>1</v>
      </c>
      <c r="F7" s="30">
        <v>12</v>
      </c>
      <c r="G7" s="31">
        <v>1</v>
      </c>
      <c r="H7" s="32"/>
      <c r="I7" s="33"/>
      <c r="J7" s="33"/>
      <c r="K7" s="34"/>
      <c r="L7" s="35"/>
      <c r="M7" s="35"/>
      <c r="N7" s="35"/>
      <c r="O7" s="36"/>
    </row>
    <row r="8" spans="1:15" s="7" customFormat="1" ht="12.75" customHeight="1" thickBot="1" thickTop="1">
      <c r="A8" s="22" t="s">
        <v>23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37"/>
      <c r="M8" s="37"/>
      <c r="N8" s="37"/>
      <c r="O8" s="38"/>
    </row>
    <row r="9" spans="1:15" ht="35.25" customHeight="1" thickBot="1" thickTop="1">
      <c r="A9" s="169">
        <v>1</v>
      </c>
      <c r="B9" s="39" t="s">
        <v>0</v>
      </c>
      <c r="C9" s="28" t="str">
        <f>"RESUSCITAIRE"</f>
        <v>RESUSCITAIRE</v>
      </c>
      <c r="D9" s="30" t="s">
        <v>56</v>
      </c>
      <c r="E9" s="30">
        <v>2</v>
      </c>
      <c r="F9" s="30">
        <v>12</v>
      </c>
      <c r="G9" s="31">
        <v>1</v>
      </c>
      <c r="H9" s="32"/>
      <c r="I9" s="33"/>
      <c r="J9" s="33"/>
      <c r="K9" s="34"/>
      <c r="L9" s="40"/>
      <c r="M9" s="41"/>
      <c r="N9" s="42"/>
      <c r="O9" s="36"/>
    </row>
    <row r="10" spans="1:15" s="7" customFormat="1" ht="16.5" thickTop="1">
      <c r="A10" s="43" t="s">
        <v>24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37"/>
      <c r="M10" s="37"/>
      <c r="N10" s="37"/>
      <c r="O10" s="44"/>
    </row>
    <row r="11" spans="1:15" ht="16.5" customHeight="1">
      <c r="A11" s="126">
        <v>1</v>
      </c>
      <c r="B11" s="27" t="str">
        <f>"Diatermia"</f>
        <v>Diatermia</v>
      </c>
      <c r="C11" s="28" t="str">
        <f>"ICC 300"</f>
        <v>ICC 300</v>
      </c>
      <c r="D11" s="29" t="s">
        <v>89</v>
      </c>
      <c r="E11" s="29">
        <v>1</v>
      </c>
      <c r="F11" s="29">
        <v>12</v>
      </c>
      <c r="G11" s="46">
        <v>1</v>
      </c>
      <c r="H11" s="47"/>
      <c r="I11" s="27"/>
      <c r="J11" s="27"/>
      <c r="K11" s="27"/>
      <c r="L11" s="27"/>
      <c r="M11" s="27"/>
      <c r="N11" s="27"/>
      <c r="O11" s="48"/>
    </row>
    <row r="12" spans="1:15" ht="16.5" customHeight="1">
      <c r="A12" s="126">
        <v>3</v>
      </c>
      <c r="B12" s="27" t="str">
        <f>"Diatermia"</f>
        <v>Diatermia</v>
      </c>
      <c r="C12" s="28" t="str">
        <f>"VIO300S"</f>
        <v>VIO300S</v>
      </c>
      <c r="D12" s="29" t="s">
        <v>90</v>
      </c>
      <c r="E12" s="29">
        <v>1</v>
      </c>
      <c r="F12" s="29">
        <v>12</v>
      </c>
      <c r="G12" s="46">
        <v>1</v>
      </c>
      <c r="H12" s="47"/>
      <c r="I12" s="27"/>
      <c r="J12" s="27"/>
      <c r="K12" s="27"/>
      <c r="L12" s="27"/>
      <c r="M12" s="27"/>
      <c r="N12" s="27"/>
      <c r="O12" s="48"/>
    </row>
    <row r="13" spans="1:15" ht="16.5" customHeight="1">
      <c r="A13" s="126">
        <v>3</v>
      </c>
      <c r="B13" s="27" t="str">
        <f>"Diatermia"</f>
        <v>Diatermia</v>
      </c>
      <c r="C13" s="28" t="str">
        <f>"VIO 200D"</f>
        <v>VIO 200D</v>
      </c>
      <c r="D13" s="29" t="s">
        <v>91</v>
      </c>
      <c r="E13" s="29">
        <v>1</v>
      </c>
      <c r="F13" s="29">
        <v>12</v>
      </c>
      <c r="G13" s="46">
        <v>1</v>
      </c>
      <c r="H13" s="47"/>
      <c r="I13" s="27"/>
      <c r="J13" s="27" t="s">
        <v>101</v>
      </c>
      <c r="K13" s="27"/>
      <c r="L13" s="27"/>
      <c r="M13" s="27"/>
      <c r="N13" s="27"/>
      <c r="O13" s="48"/>
    </row>
    <row r="14" spans="1:15" ht="16.5" customHeight="1">
      <c r="A14" s="126">
        <v>4</v>
      </c>
      <c r="B14" s="27" t="str">
        <f>"Nóż wodny"</f>
        <v>Nóż wodny</v>
      </c>
      <c r="C14" s="28" t="str">
        <f>"VIO 300D"</f>
        <v>VIO 300D</v>
      </c>
      <c r="D14" s="29" t="s">
        <v>91</v>
      </c>
      <c r="E14" s="29">
        <v>1</v>
      </c>
      <c r="F14" s="29">
        <v>12</v>
      </c>
      <c r="G14" s="46">
        <v>1</v>
      </c>
      <c r="H14" s="47"/>
      <c r="I14" s="27"/>
      <c r="J14" s="27"/>
      <c r="K14" s="27"/>
      <c r="L14" s="27"/>
      <c r="M14" s="27"/>
      <c r="N14" s="27"/>
      <c r="O14" s="48"/>
    </row>
    <row r="15" spans="1:15" ht="16.5" customHeight="1" thickBot="1">
      <c r="A15" s="126">
        <v>5</v>
      </c>
      <c r="B15" s="27" t="str">
        <f>"Nóż wodny argonowy"</f>
        <v>Nóż wodny argonowy</v>
      </c>
      <c r="C15" s="28" t="str">
        <f>"APC 2 VIO 300D"</f>
        <v>APC 2 VIO 300D</v>
      </c>
      <c r="D15" s="29" t="s">
        <v>91</v>
      </c>
      <c r="E15" s="49">
        <v>1</v>
      </c>
      <c r="F15" s="49">
        <v>12</v>
      </c>
      <c r="G15" s="50">
        <v>1</v>
      </c>
      <c r="H15" s="51"/>
      <c r="I15" s="52"/>
      <c r="J15" s="52"/>
      <c r="K15" s="52"/>
      <c r="L15" s="52"/>
      <c r="M15" s="52"/>
      <c r="N15" s="52"/>
      <c r="O15" s="48"/>
    </row>
    <row r="16" spans="1:16" ht="16.5" customHeight="1" thickBot="1" thickTop="1">
      <c r="A16" s="53" t="s">
        <v>83</v>
      </c>
      <c r="B16" s="54" t="s">
        <v>83</v>
      </c>
      <c r="C16" s="54" t="s">
        <v>83</v>
      </c>
      <c r="D16" s="54" t="s">
        <v>83</v>
      </c>
      <c r="E16" s="54" t="s">
        <v>83</v>
      </c>
      <c r="F16" s="54" t="s">
        <v>83</v>
      </c>
      <c r="G16" s="55" t="s">
        <v>83</v>
      </c>
      <c r="H16" s="56" t="s">
        <v>83</v>
      </c>
      <c r="I16" s="57" t="s">
        <v>83</v>
      </c>
      <c r="J16" s="54" t="s">
        <v>83</v>
      </c>
      <c r="K16" s="58" t="s">
        <v>3</v>
      </c>
      <c r="L16" s="59"/>
      <c r="M16" s="35"/>
      <c r="N16" s="35"/>
      <c r="O16" s="60"/>
      <c r="P16" s="6"/>
    </row>
    <row r="17" spans="1:15" s="7" customFormat="1" ht="17.25" thickBot="1" thickTop="1">
      <c r="A17" s="61" t="s">
        <v>25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3"/>
      <c r="M17" s="37"/>
      <c r="N17" s="37"/>
      <c r="O17" s="38"/>
    </row>
    <row r="18" spans="1:15" ht="18" customHeight="1" thickBot="1" thickTop="1">
      <c r="A18" s="169">
        <v>1</v>
      </c>
      <c r="B18" s="27" t="s">
        <v>1</v>
      </c>
      <c r="C18" s="28" t="str">
        <f>"Endo"</f>
        <v>Endo</v>
      </c>
      <c r="D18" s="29" t="s">
        <v>57</v>
      </c>
      <c r="E18" s="30">
        <v>3</v>
      </c>
      <c r="F18" s="30">
        <v>12</v>
      </c>
      <c r="G18" s="31">
        <v>1</v>
      </c>
      <c r="H18" s="32"/>
      <c r="I18" s="33"/>
      <c r="J18" s="33"/>
      <c r="K18" s="34"/>
      <c r="L18" s="40"/>
      <c r="M18" s="41"/>
      <c r="N18" s="42"/>
      <c r="O18" s="36"/>
    </row>
    <row r="19" spans="1:15" s="7" customFormat="1" ht="17.25" thickBot="1" thickTop="1">
      <c r="A19" s="64" t="s">
        <v>26</v>
      </c>
      <c r="B19" s="65"/>
      <c r="C19" s="66"/>
      <c r="D19" s="66"/>
      <c r="E19" s="66"/>
      <c r="F19" s="66"/>
      <c r="G19" s="67"/>
      <c r="H19" s="65"/>
      <c r="I19" s="65"/>
      <c r="J19" s="65"/>
      <c r="K19" s="65"/>
      <c r="L19" s="68"/>
      <c r="M19" s="68"/>
      <c r="N19" s="68"/>
      <c r="O19" s="69"/>
    </row>
    <row r="20" spans="1:15" ht="18" customHeight="1" thickBot="1" thickTop="1">
      <c r="A20" s="170">
        <v>1</v>
      </c>
      <c r="B20" s="27" t="str">
        <f>"Diatermia krótkofalowa"</f>
        <v>Diatermia krótkofalowa</v>
      </c>
      <c r="C20" s="28" t="str">
        <f>"THERMO 500"</f>
        <v>THERMO 500</v>
      </c>
      <c r="D20" s="29" t="s">
        <v>54</v>
      </c>
      <c r="E20" s="70">
        <v>1</v>
      </c>
      <c r="F20" s="70">
        <v>12</v>
      </c>
      <c r="G20" s="71">
        <v>1</v>
      </c>
      <c r="H20" s="72"/>
      <c r="I20" s="73"/>
      <c r="J20" s="73"/>
      <c r="K20" s="73"/>
      <c r="L20" s="59"/>
      <c r="M20" s="35"/>
      <c r="N20" s="35"/>
      <c r="O20" s="36"/>
    </row>
    <row r="21" spans="1:15" s="7" customFormat="1" ht="17.25" thickBot="1" thickTop="1">
      <c r="A21" s="22" t="s">
        <v>27</v>
      </c>
      <c r="B21" s="23"/>
      <c r="C21" s="23"/>
      <c r="D21" s="23"/>
      <c r="E21" s="23"/>
      <c r="F21" s="23"/>
      <c r="G21" s="23"/>
      <c r="H21" s="74"/>
      <c r="I21" s="23"/>
      <c r="J21" s="23"/>
      <c r="K21" s="24"/>
      <c r="L21" s="75"/>
      <c r="M21" s="62"/>
      <c r="N21" s="62"/>
      <c r="O21" s="38"/>
    </row>
    <row r="22" spans="1:15" ht="33" customHeight="1" thickBot="1" thickTop="1">
      <c r="A22" s="170">
        <v>1</v>
      </c>
      <c r="B22" s="27" t="str">
        <f>"Diatermia"</f>
        <v>Diatermia</v>
      </c>
      <c r="C22" s="28" t="str">
        <f>"ARC250"</f>
        <v>ARC250</v>
      </c>
      <c r="D22" s="76" t="s">
        <v>58</v>
      </c>
      <c r="E22" s="70">
        <v>1</v>
      </c>
      <c r="F22" s="70">
        <v>12</v>
      </c>
      <c r="G22" s="71">
        <v>1</v>
      </c>
      <c r="H22" s="72"/>
      <c r="I22" s="73"/>
      <c r="J22" s="73"/>
      <c r="K22" s="27"/>
      <c r="L22" s="59"/>
      <c r="M22" s="35"/>
      <c r="N22" s="35"/>
      <c r="O22" s="36"/>
    </row>
    <row r="23" spans="1:15" s="7" customFormat="1" ht="15" customHeight="1" thickTop="1">
      <c r="A23" s="43" t="s">
        <v>28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77"/>
      <c r="M23" s="37"/>
      <c r="N23" s="37"/>
      <c r="O23" s="44"/>
    </row>
    <row r="24" spans="1:15" ht="18" customHeight="1">
      <c r="A24" s="53">
        <v>1</v>
      </c>
      <c r="B24" s="27" t="str">
        <f>"Diatermia"</f>
        <v>Diatermia</v>
      </c>
      <c r="C24" s="28" t="str">
        <f>"Forceez- 8c"</f>
        <v>Forceez- 8c</v>
      </c>
      <c r="D24" s="29" t="s">
        <v>61</v>
      </c>
      <c r="E24" s="78">
        <v>1</v>
      </c>
      <c r="F24" s="54">
        <v>12</v>
      </c>
      <c r="G24" s="55">
        <v>1</v>
      </c>
      <c r="H24" s="51"/>
      <c r="I24" s="52"/>
      <c r="J24" s="27"/>
      <c r="K24" s="79"/>
      <c r="L24" s="79"/>
      <c r="M24" s="79"/>
      <c r="N24" s="79"/>
      <c r="O24" s="80"/>
    </row>
    <row r="25" spans="1:15" ht="18" customHeight="1">
      <c r="A25" s="171">
        <v>2</v>
      </c>
      <c r="B25" s="27" t="str">
        <f>"Platforma elektrochirurgiczna"</f>
        <v>Platforma elektrochirurgiczna</v>
      </c>
      <c r="C25" s="28" t="str">
        <f>"FORCETRIAD"</f>
        <v>FORCETRIAD</v>
      </c>
      <c r="D25" s="29" t="s">
        <v>60</v>
      </c>
      <c r="E25" s="29">
        <v>1</v>
      </c>
      <c r="F25" s="81">
        <v>12</v>
      </c>
      <c r="G25" s="82">
        <v>1</v>
      </c>
      <c r="H25" s="51"/>
      <c r="I25" s="27"/>
      <c r="J25" s="73"/>
      <c r="K25" s="83"/>
      <c r="L25" s="83"/>
      <c r="M25" s="83"/>
      <c r="N25" s="83"/>
      <c r="O25" s="84"/>
    </row>
    <row r="26" spans="1:15" ht="18" customHeight="1" thickBot="1">
      <c r="A26" s="171">
        <v>3</v>
      </c>
      <c r="B26" s="27" t="str">
        <f>"Platforma elektrochirurgiczna"</f>
        <v>Platforma elektrochirurgiczna</v>
      </c>
      <c r="C26" s="28" t="str">
        <f>"FORCETRIAD"</f>
        <v>FORCETRIAD</v>
      </c>
      <c r="D26" s="29" t="s">
        <v>59</v>
      </c>
      <c r="E26" s="57">
        <v>2</v>
      </c>
      <c r="F26" s="29">
        <v>12</v>
      </c>
      <c r="G26" s="46">
        <v>1</v>
      </c>
      <c r="H26" s="47"/>
      <c r="I26" s="27"/>
      <c r="J26" s="73"/>
      <c r="K26" s="83"/>
      <c r="L26" s="142"/>
      <c r="M26" s="83"/>
      <c r="N26" s="83"/>
      <c r="O26" s="84"/>
    </row>
    <row r="27" spans="1:15" ht="18" customHeight="1" thickBot="1" thickTop="1">
      <c r="A27" s="53" t="s">
        <v>83</v>
      </c>
      <c r="B27" s="54" t="s">
        <v>83</v>
      </c>
      <c r="C27" s="54" t="s">
        <v>83</v>
      </c>
      <c r="D27" s="54" t="s">
        <v>83</v>
      </c>
      <c r="E27" s="54" t="s">
        <v>83</v>
      </c>
      <c r="F27" s="54" t="s">
        <v>83</v>
      </c>
      <c r="G27" s="55" t="s">
        <v>83</v>
      </c>
      <c r="H27" s="56" t="s">
        <v>83</v>
      </c>
      <c r="I27" s="57" t="s">
        <v>83</v>
      </c>
      <c r="J27" s="54" t="s">
        <v>83</v>
      </c>
      <c r="K27" s="58" t="s">
        <v>3</v>
      </c>
      <c r="L27" s="89"/>
      <c r="M27" s="89"/>
      <c r="N27" s="35"/>
      <c r="O27" s="60"/>
    </row>
    <row r="28" spans="1:15" s="7" customFormat="1" ht="17.25" thickBot="1" thickTop="1">
      <c r="A28" s="64" t="s">
        <v>29</v>
      </c>
      <c r="B28" s="85"/>
      <c r="C28" s="86"/>
      <c r="D28" s="86"/>
      <c r="E28" s="86"/>
      <c r="F28" s="86"/>
      <c r="G28" s="86"/>
      <c r="H28" s="86"/>
      <c r="I28" s="86"/>
      <c r="J28" s="86"/>
      <c r="K28" s="86"/>
      <c r="L28" s="87"/>
      <c r="M28" s="87"/>
      <c r="N28" s="87"/>
      <c r="O28" s="88"/>
    </row>
    <row r="29" spans="1:15" ht="33.75" customHeight="1" thickBot="1" thickTop="1">
      <c r="A29" s="169">
        <v>1</v>
      </c>
      <c r="B29" s="39" t="str">
        <f>"Aparat do hipotermii naczyniowej"</f>
        <v>Aparat do hipotermii naczyniowej</v>
      </c>
      <c r="C29" s="28" t="str">
        <f>"Thermogard XP"</f>
        <v>Thermogard XP</v>
      </c>
      <c r="D29" s="29" t="s">
        <v>62</v>
      </c>
      <c r="E29" s="30">
        <v>1</v>
      </c>
      <c r="F29" s="30">
        <v>12</v>
      </c>
      <c r="G29" s="31">
        <v>1</v>
      </c>
      <c r="H29" s="32"/>
      <c r="I29" s="33"/>
      <c r="J29" s="33"/>
      <c r="K29" s="34"/>
      <c r="L29" s="89"/>
      <c r="M29" s="89"/>
      <c r="N29" s="35"/>
      <c r="O29" s="90"/>
    </row>
    <row r="30" spans="1:15" s="7" customFormat="1" ht="17.25" thickBot="1" thickTop="1">
      <c r="A30" s="22" t="s">
        <v>30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37"/>
      <c r="M30" s="37"/>
      <c r="N30" s="37"/>
      <c r="O30" s="91"/>
    </row>
    <row r="31" spans="1:15" ht="39" customHeight="1" thickBot="1" thickTop="1">
      <c r="A31" s="169">
        <v>1</v>
      </c>
      <c r="B31" s="39" t="str">
        <f>"Aparat do lokalizacji naczyń krwionośnych"</f>
        <v>Aparat do lokalizacji naczyń krwionośnych</v>
      </c>
      <c r="C31" s="28" t="str">
        <f>"Accuvein AV 400"</f>
        <v>Accuvein AV 400</v>
      </c>
      <c r="D31" s="29" t="s">
        <v>63</v>
      </c>
      <c r="E31" s="30">
        <v>1</v>
      </c>
      <c r="F31" s="30">
        <v>12</v>
      </c>
      <c r="G31" s="31">
        <v>1</v>
      </c>
      <c r="H31" s="32"/>
      <c r="I31" s="33"/>
      <c r="J31" s="33"/>
      <c r="K31" s="34"/>
      <c r="L31" s="89"/>
      <c r="M31" s="35"/>
      <c r="N31" s="92"/>
      <c r="O31" s="93"/>
    </row>
    <row r="32" spans="1:15" s="7" customFormat="1" ht="17.25" thickBot="1" thickTop="1">
      <c r="A32" s="94" t="s">
        <v>31</v>
      </c>
      <c r="B32" s="95"/>
      <c r="C32" s="95"/>
      <c r="D32" s="23"/>
      <c r="E32" s="23"/>
      <c r="F32" s="23"/>
      <c r="G32" s="23"/>
      <c r="H32" s="23"/>
      <c r="I32" s="23"/>
      <c r="J32" s="23"/>
      <c r="K32" s="23"/>
      <c r="L32" s="62"/>
      <c r="M32" s="62"/>
      <c r="N32" s="62"/>
      <c r="O32" s="91"/>
    </row>
    <row r="33" spans="1:15" ht="39" customHeight="1" thickBot="1" thickTop="1">
      <c r="A33" s="172">
        <v>1</v>
      </c>
      <c r="B33" s="96" t="str">
        <f>"Generator do ablacji prądem RF"</f>
        <v>Generator do ablacji prądem RF</v>
      </c>
      <c r="C33" s="155" t="str">
        <f>"Stockert Ep Shuttle 39D76X"</f>
        <v>Stockert Ep Shuttle 39D76X</v>
      </c>
      <c r="D33" s="98" t="s">
        <v>64</v>
      </c>
      <c r="E33" s="70">
        <v>1</v>
      </c>
      <c r="F33" s="70">
        <v>12</v>
      </c>
      <c r="G33" s="71">
        <v>1</v>
      </c>
      <c r="H33" s="72"/>
      <c r="I33" s="73"/>
      <c r="J33" s="73"/>
      <c r="K33" s="73"/>
      <c r="L33" s="35"/>
      <c r="M33" s="99"/>
      <c r="N33" s="35"/>
      <c r="O33" s="36"/>
    </row>
    <row r="34" spans="1:15" s="7" customFormat="1" ht="17.25" thickBot="1" thickTop="1">
      <c r="A34" s="100" t="s">
        <v>32</v>
      </c>
      <c r="B34" s="101"/>
      <c r="C34" s="86"/>
      <c r="D34" s="86"/>
      <c r="E34" s="86"/>
      <c r="F34" s="86"/>
      <c r="G34" s="86"/>
      <c r="H34" s="86"/>
      <c r="I34" s="86"/>
      <c r="J34" s="86"/>
      <c r="K34" s="86"/>
      <c r="L34" s="87"/>
      <c r="M34" s="87"/>
      <c r="N34" s="87"/>
      <c r="O34" s="102"/>
    </row>
    <row r="35" spans="1:15" ht="13.5" customHeight="1" thickBot="1" thickTop="1">
      <c r="A35" s="26">
        <v>1</v>
      </c>
      <c r="B35" s="103" t="str">
        <f>"Miernik natężenia oświetlenia"</f>
        <v>Miernik natężenia oświetlenia</v>
      </c>
      <c r="C35" s="97" t="s">
        <v>5</v>
      </c>
      <c r="D35" s="97" t="s">
        <v>65</v>
      </c>
      <c r="E35" s="30">
        <v>2</v>
      </c>
      <c r="F35" s="30">
        <v>12</v>
      </c>
      <c r="G35" s="31">
        <v>1</v>
      </c>
      <c r="H35" s="32"/>
      <c r="I35" s="33"/>
      <c r="J35" s="33"/>
      <c r="K35" s="34"/>
      <c r="L35" s="89"/>
      <c r="M35" s="89"/>
      <c r="N35" s="35"/>
      <c r="O35" s="36"/>
    </row>
    <row r="36" spans="1:15" s="7" customFormat="1" ht="17.25" thickBot="1" thickTop="1">
      <c r="A36" s="64" t="s">
        <v>33</v>
      </c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104"/>
      <c r="M36" s="87"/>
      <c r="N36" s="87"/>
      <c r="O36" s="102"/>
    </row>
    <row r="37" spans="1:15" ht="27" customHeight="1" thickBot="1" thickTop="1">
      <c r="A37" s="169">
        <v>1</v>
      </c>
      <c r="B37" s="103" t="str">
        <f>"Miernik promieniowania"</f>
        <v>Miernik promieniowania</v>
      </c>
      <c r="C37" s="97" t="str">
        <f>"UltraRadiac Plus"</f>
        <v>UltraRadiac Plus</v>
      </c>
      <c r="D37" s="105" t="s">
        <v>66</v>
      </c>
      <c r="E37" s="30">
        <v>1</v>
      </c>
      <c r="F37" s="30">
        <v>12</v>
      </c>
      <c r="G37" s="31">
        <v>1</v>
      </c>
      <c r="H37" s="32"/>
      <c r="I37" s="33"/>
      <c r="J37" s="33"/>
      <c r="K37" s="34"/>
      <c r="L37" s="106"/>
      <c r="M37" s="35"/>
      <c r="N37" s="35"/>
      <c r="O37" s="36"/>
    </row>
    <row r="38" spans="1:15" s="7" customFormat="1" ht="17.25" thickBot="1" thickTop="1">
      <c r="A38" s="143" t="s">
        <v>34</v>
      </c>
      <c r="B38" s="144"/>
      <c r="C38" s="145"/>
      <c r="D38" s="145"/>
      <c r="E38" s="145"/>
      <c r="F38" s="145"/>
      <c r="G38" s="145"/>
      <c r="H38" s="145"/>
      <c r="I38" s="145"/>
      <c r="J38" s="145"/>
      <c r="K38" s="145"/>
      <c r="L38" s="107"/>
      <c r="M38" s="107"/>
      <c r="N38" s="107"/>
      <c r="O38" s="88"/>
    </row>
    <row r="39" spans="1:15" ht="16.5" customHeight="1" thickBot="1" thickTop="1">
      <c r="A39" s="45">
        <v>1</v>
      </c>
      <c r="B39" s="103" t="str">
        <f>"Miernik temperatury"</f>
        <v>Miernik temperatury</v>
      </c>
      <c r="C39" s="98" t="str">
        <f>"TM-907A"</f>
        <v>TM-907A</v>
      </c>
      <c r="D39" s="98" t="s">
        <v>67</v>
      </c>
      <c r="E39" s="29">
        <v>1</v>
      </c>
      <c r="F39" s="29">
        <v>12</v>
      </c>
      <c r="G39" s="46">
        <v>1</v>
      </c>
      <c r="H39" s="47"/>
      <c r="I39" s="27"/>
      <c r="J39" s="27"/>
      <c r="K39" s="154"/>
      <c r="L39" s="35"/>
      <c r="M39" s="35"/>
      <c r="N39" s="35"/>
      <c r="O39" s="80"/>
    </row>
    <row r="40" spans="1:15" s="7" customFormat="1" ht="17.25" thickBot="1" thickTop="1">
      <c r="A40" s="61" t="s">
        <v>35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38"/>
    </row>
    <row r="41" spans="1:15" ht="25.5" customHeight="1">
      <c r="A41" s="170">
        <v>1</v>
      </c>
      <c r="B41" s="39" t="s">
        <v>93</v>
      </c>
      <c r="C41" s="83" t="str">
        <f>"ASA PMT QS AUTOMATIC"</f>
        <v>ASA PMT QS AUTOMATIC</v>
      </c>
      <c r="D41" s="29" t="s">
        <v>54</v>
      </c>
      <c r="E41" s="70">
        <v>2</v>
      </c>
      <c r="F41" s="70">
        <v>12</v>
      </c>
      <c r="G41" s="71">
        <v>1</v>
      </c>
      <c r="H41" s="72"/>
      <c r="I41" s="73"/>
      <c r="J41" s="73"/>
      <c r="K41" s="73"/>
      <c r="L41" s="73"/>
      <c r="M41" s="73"/>
      <c r="N41" s="73"/>
      <c r="O41" s="109"/>
    </row>
    <row r="42" spans="1:15" ht="24" customHeight="1">
      <c r="A42" s="170">
        <v>2</v>
      </c>
      <c r="B42" s="39" t="s">
        <v>94</v>
      </c>
      <c r="C42" s="28" t="str">
        <f>"DUO 400"</f>
        <v>DUO 400</v>
      </c>
      <c r="D42" s="29" t="s">
        <v>54</v>
      </c>
      <c r="E42" s="70">
        <v>3</v>
      </c>
      <c r="F42" s="70">
        <v>12</v>
      </c>
      <c r="G42" s="71">
        <v>1</v>
      </c>
      <c r="H42" s="72"/>
      <c r="I42" s="73"/>
      <c r="J42" s="73"/>
      <c r="K42" s="73"/>
      <c r="L42" s="73"/>
      <c r="M42" s="73"/>
      <c r="N42" s="73"/>
      <c r="O42" s="109"/>
    </row>
    <row r="43" spans="1:15" ht="32.25" customHeight="1">
      <c r="A43" s="170">
        <v>3</v>
      </c>
      <c r="B43" s="39" t="s">
        <v>95</v>
      </c>
      <c r="C43" s="28" t="str">
        <f>"COMBI 400"</f>
        <v>COMBI 400</v>
      </c>
      <c r="D43" s="29" t="s">
        <v>54</v>
      </c>
      <c r="E43" s="70">
        <v>1</v>
      </c>
      <c r="F43" s="70">
        <v>12</v>
      </c>
      <c r="G43" s="71">
        <v>1</v>
      </c>
      <c r="H43" s="72"/>
      <c r="I43" s="73"/>
      <c r="J43" s="73"/>
      <c r="K43" s="73"/>
      <c r="L43" s="73"/>
      <c r="M43" s="73"/>
      <c r="N43" s="73"/>
      <c r="O43" s="109"/>
    </row>
    <row r="44" spans="1:15" ht="36.75" customHeight="1" thickBot="1">
      <c r="A44" s="126">
        <v>4</v>
      </c>
      <c r="B44" s="39" t="str">
        <f>"Laser ze skanerem biostymulacyjnym"</f>
        <v>Laser ze skanerem biostymulacyjnym</v>
      </c>
      <c r="C44" s="28" t="str">
        <f>"TERAPUS 2"</f>
        <v>TERAPUS 2</v>
      </c>
      <c r="D44" s="29" t="s">
        <v>54</v>
      </c>
      <c r="E44" s="29">
        <v>3</v>
      </c>
      <c r="F44" s="29">
        <v>12</v>
      </c>
      <c r="G44" s="46">
        <v>1</v>
      </c>
      <c r="H44" s="47"/>
      <c r="I44" s="27"/>
      <c r="J44" s="27"/>
      <c r="K44" s="27"/>
      <c r="L44" s="27"/>
      <c r="M44" s="27"/>
      <c r="N44" s="27"/>
      <c r="O44" s="48"/>
    </row>
    <row r="45" spans="1:15" ht="20.25" customHeight="1" thickBot="1" thickTop="1">
      <c r="A45" s="110" t="s">
        <v>83</v>
      </c>
      <c r="B45" s="49" t="s">
        <v>83</v>
      </c>
      <c r="C45" s="49" t="s">
        <v>83</v>
      </c>
      <c r="D45" s="49" t="s">
        <v>83</v>
      </c>
      <c r="E45" s="49" t="s">
        <v>83</v>
      </c>
      <c r="F45" s="49" t="s">
        <v>83</v>
      </c>
      <c r="G45" s="50" t="s">
        <v>83</v>
      </c>
      <c r="H45" s="111" t="s">
        <v>83</v>
      </c>
      <c r="I45" s="49" t="s">
        <v>83</v>
      </c>
      <c r="J45" s="49" t="s">
        <v>83</v>
      </c>
      <c r="K45" s="112" t="s">
        <v>3</v>
      </c>
      <c r="L45" s="89"/>
      <c r="M45" s="89"/>
      <c r="N45" s="35"/>
      <c r="O45" s="113"/>
    </row>
    <row r="46" spans="1:15" s="7" customFormat="1" ht="17.25" thickBot="1" thickTop="1">
      <c r="A46" s="22" t="s">
        <v>36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37"/>
      <c r="M46" s="37"/>
      <c r="N46" s="37"/>
      <c r="O46" s="91"/>
    </row>
    <row r="47" spans="1:15" ht="30.75" customHeight="1" thickBot="1" thickTop="1">
      <c r="A47" s="169">
        <v>1</v>
      </c>
      <c r="B47" s="27" t="str">
        <f>"Platforma stabilometryczna"</f>
        <v>Platforma stabilometryczna</v>
      </c>
      <c r="C47" s="28" t="str">
        <f>"ALFA"</f>
        <v>ALFA</v>
      </c>
      <c r="D47" s="76" t="s">
        <v>68</v>
      </c>
      <c r="E47" s="30">
        <v>1</v>
      </c>
      <c r="F47" s="30">
        <v>12</v>
      </c>
      <c r="G47" s="31">
        <v>1</v>
      </c>
      <c r="H47" s="32"/>
      <c r="I47" s="33"/>
      <c r="J47" s="33"/>
      <c r="K47" s="34"/>
      <c r="L47" s="89"/>
      <c r="M47" s="35"/>
      <c r="N47" s="92"/>
      <c r="O47" s="36"/>
    </row>
    <row r="48" spans="1:15" s="7" customFormat="1" ht="17.25" thickBot="1" thickTop="1">
      <c r="A48" s="22" t="s">
        <v>37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37"/>
      <c r="M48" s="37"/>
      <c r="N48" s="37"/>
      <c r="O48" s="38"/>
    </row>
    <row r="49" spans="1:15" ht="18" customHeight="1" thickBot="1" thickTop="1">
      <c r="A49" s="169">
        <v>1</v>
      </c>
      <c r="B49" s="27" t="str">
        <f>"Tester bezpieczeństwa"</f>
        <v>Tester bezpieczeństwa</v>
      </c>
      <c r="C49" s="28" t="str">
        <f>"Rigel 288"</f>
        <v>Rigel 288</v>
      </c>
      <c r="D49" s="28" t="s">
        <v>106</v>
      </c>
      <c r="E49" s="30">
        <v>1</v>
      </c>
      <c r="F49" s="30">
        <v>12</v>
      </c>
      <c r="G49" s="31">
        <v>1</v>
      </c>
      <c r="H49" s="32"/>
      <c r="I49" s="33"/>
      <c r="J49" s="33"/>
      <c r="K49" s="34"/>
      <c r="L49" s="89"/>
      <c r="M49" s="89"/>
      <c r="N49" s="35"/>
      <c r="O49" s="36"/>
    </row>
    <row r="50" spans="1:15" s="7" customFormat="1" ht="17.25" thickBot="1" thickTop="1">
      <c r="A50" s="22" t="s">
        <v>38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37"/>
      <c r="M50" s="37"/>
      <c r="N50" s="37"/>
      <c r="O50" s="44"/>
    </row>
    <row r="51" spans="1:15" ht="18.75" customHeight="1" thickBot="1" thickTop="1">
      <c r="A51" s="169">
        <v>1</v>
      </c>
      <c r="B51" s="27" t="str">
        <f>"Parownik"</f>
        <v>Parownik</v>
      </c>
      <c r="C51" s="28" t="str">
        <f>"Vapor"</f>
        <v>Vapor</v>
      </c>
      <c r="D51" s="29" t="s">
        <v>69</v>
      </c>
      <c r="E51" s="30">
        <v>2</v>
      </c>
      <c r="F51" s="30">
        <v>12</v>
      </c>
      <c r="G51" s="31">
        <v>1</v>
      </c>
      <c r="H51" s="32"/>
      <c r="I51" s="33"/>
      <c r="J51" s="33"/>
      <c r="K51" s="34"/>
      <c r="L51" s="35"/>
      <c r="M51" s="99"/>
      <c r="N51" s="35"/>
      <c r="O51" s="93"/>
    </row>
    <row r="52" spans="1:15" s="7" customFormat="1" ht="16.5" thickTop="1">
      <c r="A52" s="43" t="s">
        <v>39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37"/>
      <c r="M52" s="37"/>
      <c r="N52" s="37"/>
      <c r="O52" s="38"/>
    </row>
    <row r="53" spans="1:15" ht="22.5" customHeight="1">
      <c r="A53" s="110">
        <v>1</v>
      </c>
      <c r="B53" s="27" t="str">
        <f>"Laser CO2"</f>
        <v>Laser CO2</v>
      </c>
      <c r="C53" s="28" t="str">
        <f>"CO2RE"</f>
        <v>CO2RE</v>
      </c>
      <c r="D53" s="29" t="s">
        <v>70</v>
      </c>
      <c r="E53" s="49">
        <v>1</v>
      </c>
      <c r="F53" s="49">
        <v>12</v>
      </c>
      <c r="G53" s="50">
        <v>1</v>
      </c>
      <c r="H53" s="51"/>
      <c r="I53" s="52"/>
      <c r="J53" s="52"/>
      <c r="K53" s="52"/>
      <c r="L53" s="52"/>
      <c r="M53" s="52"/>
      <c r="N53" s="52"/>
      <c r="O53" s="113"/>
    </row>
    <row r="54" spans="1:15" ht="22.5" customHeight="1" thickBot="1">
      <c r="A54" s="126">
        <v>2</v>
      </c>
      <c r="B54" s="27" t="str">
        <f>"Laser Nd:Yag"</f>
        <v>Laser Nd:Yag</v>
      </c>
      <c r="C54" s="28" t="str">
        <f>"GentleYagPro"</f>
        <v>GentleYagPro</v>
      </c>
      <c r="D54" s="29" t="s">
        <v>70</v>
      </c>
      <c r="E54" s="29">
        <v>1</v>
      </c>
      <c r="F54" s="29">
        <v>12</v>
      </c>
      <c r="G54" s="46">
        <v>1</v>
      </c>
      <c r="H54" s="47"/>
      <c r="I54" s="27"/>
      <c r="J54" s="27"/>
      <c r="K54" s="27"/>
      <c r="L54" s="27"/>
      <c r="M54" s="27"/>
      <c r="N54" s="27"/>
      <c r="O54" s="113"/>
    </row>
    <row r="55" spans="1:16" ht="20.25" customHeight="1" thickBot="1" thickTop="1">
      <c r="A55" s="110" t="s">
        <v>83</v>
      </c>
      <c r="B55" s="114" t="s">
        <v>83</v>
      </c>
      <c r="C55" s="54" t="s">
        <v>83</v>
      </c>
      <c r="D55" s="54" t="s">
        <v>83</v>
      </c>
      <c r="E55" s="54" t="s">
        <v>83</v>
      </c>
      <c r="F55" s="54" t="s">
        <v>83</v>
      </c>
      <c r="G55" s="46" t="s">
        <v>83</v>
      </c>
      <c r="H55" s="115" t="s">
        <v>83</v>
      </c>
      <c r="I55" s="54" t="s">
        <v>83</v>
      </c>
      <c r="J55" s="29" t="s">
        <v>83</v>
      </c>
      <c r="K55" s="116" t="s">
        <v>3</v>
      </c>
      <c r="L55" s="89"/>
      <c r="M55" s="89"/>
      <c r="N55" s="35"/>
      <c r="O55" s="36"/>
      <c r="P55" s="6"/>
    </row>
    <row r="56" spans="1:15" s="7" customFormat="1" ht="17.25" thickBot="1" thickTop="1">
      <c r="A56" s="117" t="s">
        <v>40</v>
      </c>
      <c r="B56" s="74"/>
      <c r="C56" s="62"/>
      <c r="D56" s="62"/>
      <c r="E56" s="62"/>
      <c r="F56" s="62"/>
      <c r="G56" s="62"/>
      <c r="H56" s="62"/>
      <c r="I56" s="62"/>
      <c r="J56" s="62"/>
      <c r="K56" s="62"/>
      <c r="L56" s="37"/>
      <c r="M56" s="37"/>
      <c r="N56" s="37"/>
      <c r="O56" s="91"/>
    </row>
    <row r="57" spans="1:16" ht="22.5" customHeight="1" thickBot="1" thickTop="1">
      <c r="A57" s="169">
        <v>1</v>
      </c>
      <c r="B57" s="27" t="str">
        <f>"Mikroskop operacyjny"</f>
        <v>Mikroskop operacyjny</v>
      </c>
      <c r="C57" s="28" t="str">
        <f>"Moller Hi-R 1000"</f>
        <v>Moller Hi-R 1000</v>
      </c>
      <c r="D57" s="29" t="s">
        <v>71</v>
      </c>
      <c r="E57" s="30">
        <v>1</v>
      </c>
      <c r="F57" s="30">
        <v>12</v>
      </c>
      <c r="G57" s="31">
        <v>1</v>
      </c>
      <c r="H57" s="32"/>
      <c r="I57" s="33"/>
      <c r="J57" s="33"/>
      <c r="K57" s="34"/>
      <c r="L57" s="89"/>
      <c r="M57" s="89"/>
      <c r="N57" s="35"/>
      <c r="O57" s="93"/>
      <c r="P57" s="6"/>
    </row>
    <row r="58" spans="1:15" s="7" customFormat="1" ht="17.25" thickBot="1" thickTop="1">
      <c r="A58" s="22" t="s">
        <v>41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37"/>
      <c r="M58" s="37"/>
      <c r="N58" s="37"/>
      <c r="O58" s="91"/>
    </row>
    <row r="59" spans="1:15" ht="27" customHeight="1" thickBot="1" thickTop="1">
      <c r="A59" s="169">
        <v>1</v>
      </c>
      <c r="B59" s="52" t="str">
        <f>"Mikroskop operacyjny"</f>
        <v>Mikroskop operacyjny</v>
      </c>
      <c r="C59" s="119" t="str">
        <f>"Leica M7200H5"</f>
        <v>Leica M7200H5</v>
      </c>
      <c r="D59" s="49" t="s">
        <v>72</v>
      </c>
      <c r="E59" s="30">
        <v>2</v>
      </c>
      <c r="F59" s="30">
        <v>12</v>
      </c>
      <c r="G59" s="31">
        <v>1</v>
      </c>
      <c r="H59" s="32"/>
      <c r="I59" s="33"/>
      <c r="J59" s="33"/>
      <c r="K59" s="34"/>
      <c r="L59" s="108"/>
      <c r="M59" s="120"/>
      <c r="N59" s="108"/>
      <c r="O59" s="93"/>
    </row>
    <row r="60" spans="1:15" s="7" customFormat="1" ht="16.5" thickBot="1">
      <c r="A60" s="64" t="s">
        <v>42</v>
      </c>
      <c r="B60" s="85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158"/>
      <c r="O60" s="118"/>
    </row>
    <row r="61" spans="1:15" ht="30" customHeight="1">
      <c r="A61" s="169">
        <v>1</v>
      </c>
      <c r="B61" s="33" t="str">
        <f>"Myjka ultradźwiękowa"</f>
        <v>Myjka ultradźwiękowa</v>
      </c>
      <c r="C61" s="156" t="str">
        <f>"SONIC 6D"</f>
        <v>SONIC 6D</v>
      </c>
      <c r="D61" s="157" t="s">
        <v>73</v>
      </c>
      <c r="E61" s="30">
        <v>3</v>
      </c>
      <c r="F61" s="30">
        <v>12</v>
      </c>
      <c r="G61" s="31">
        <v>1</v>
      </c>
      <c r="H61" s="32"/>
      <c r="I61" s="33"/>
      <c r="J61" s="33"/>
      <c r="K61" s="34"/>
      <c r="L61" s="73"/>
      <c r="M61" s="73"/>
      <c r="N61" s="73"/>
      <c r="O61" s="80"/>
    </row>
    <row r="62" spans="1:15" ht="33.75" customHeight="1" thickBot="1">
      <c r="A62" s="126">
        <v>2</v>
      </c>
      <c r="B62" s="39" t="str">
        <f>"Myjnia-dezynfektor do endoskopów"</f>
        <v>Myjnia-dezynfektor do endoskopów</v>
      </c>
      <c r="C62" s="28" t="str">
        <f>"INNOVA E3"</f>
        <v>INNOVA E3</v>
      </c>
      <c r="D62" s="76" t="s">
        <v>73</v>
      </c>
      <c r="E62" s="29">
        <v>3</v>
      </c>
      <c r="F62" s="29">
        <v>12</v>
      </c>
      <c r="G62" s="46">
        <v>1</v>
      </c>
      <c r="H62" s="47"/>
      <c r="I62" s="27"/>
      <c r="J62" s="27"/>
      <c r="K62" s="27"/>
      <c r="L62" s="27"/>
      <c r="M62" s="27"/>
      <c r="N62" s="27"/>
      <c r="O62" s="48"/>
    </row>
    <row r="63" spans="1:16" ht="19.5" customHeight="1" thickBot="1" thickTop="1">
      <c r="A63" s="110" t="s">
        <v>83</v>
      </c>
      <c r="B63" s="49" t="s">
        <v>83</v>
      </c>
      <c r="C63" s="49" t="s">
        <v>83</v>
      </c>
      <c r="D63" s="121" t="s">
        <v>83</v>
      </c>
      <c r="E63" s="121" t="s">
        <v>83</v>
      </c>
      <c r="F63" s="121" t="s">
        <v>83</v>
      </c>
      <c r="G63" s="50" t="s">
        <v>83</v>
      </c>
      <c r="H63" s="122" t="s">
        <v>83</v>
      </c>
      <c r="I63" s="121" t="s">
        <v>83</v>
      </c>
      <c r="J63" s="49" t="s">
        <v>83</v>
      </c>
      <c r="K63" s="123" t="s">
        <v>3</v>
      </c>
      <c r="L63" s="89"/>
      <c r="M63" s="89"/>
      <c r="N63" s="35"/>
      <c r="O63" s="36"/>
      <c r="P63" s="6"/>
    </row>
    <row r="64" spans="1:15" s="7" customFormat="1" ht="17.25" thickBot="1" thickTop="1">
      <c r="A64" s="22" t="s">
        <v>43</v>
      </c>
      <c r="B64" s="23"/>
      <c r="C64" s="23"/>
      <c r="D64" s="23"/>
      <c r="E64" s="23"/>
      <c r="F64" s="23"/>
      <c r="G64" s="23"/>
      <c r="H64" s="23"/>
      <c r="I64" s="23"/>
      <c r="J64" s="23"/>
      <c r="K64" s="124"/>
      <c r="L64" s="37"/>
      <c r="M64" s="37"/>
      <c r="N64" s="37"/>
      <c r="O64" s="38"/>
    </row>
    <row r="65" spans="1:15" ht="17.25" customHeight="1" thickBot="1" thickTop="1">
      <c r="A65" s="169">
        <v>1</v>
      </c>
      <c r="B65" s="27" t="str">
        <f>"videolaryngoskop"</f>
        <v>videolaryngoskop</v>
      </c>
      <c r="C65" s="28" t="str">
        <f>"Truview PCd"</f>
        <v>Truview PCd</v>
      </c>
      <c r="D65" s="29" t="s">
        <v>74</v>
      </c>
      <c r="E65" s="30">
        <v>1</v>
      </c>
      <c r="F65" s="30">
        <v>12</v>
      </c>
      <c r="G65" s="31">
        <v>1</v>
      </c>
      <c r="H65" s="32"/>
      <c r="I65" s="33"/>
      <c r="J65" s="33"/>
      <c r="K65" s="34"/>
      <c r="L65" s="89"/>
      <c r="M65" s="35"/>
      <c r="N65" s="35"/>
      <c r="O65" s="36"/>
    </row>
    <row r="66" spans="1:15" s="7" customFormat="1" ht="17.25" thickBot="1" thickTop="1">
      <c r="A66" s="64" t="s">
        <v>44</v>
      </c>
      <c r="B66" s="85"/>
      <c r="C66" s="86"/>
      <c r="D66" s="86"/>
      <c r="E66" s="86"/>
      <c r="F66" s="86"/>
      <c r="G66" s="86"/>
      <c r="H66" s="86"/>
      <c r="I66" s="86"/>
      <c r="J66" s="86"/>
      <c r="K66" s="86"/>
      <c r="L66" s="87"/>
      <c r="M66" s="87"/>
      <c r="N66" s="87"/>
      <c r="O66" s="88"/>
    </row>
    <row r="67" spans="1:15" ht="17.25" customHeight="1" thickBot="1" thickTop="1">
      <c r="A67" s="170">
        <v>1</v>
      </c>
      <c r="B67" s="27" t="str">
        <f>"videolaryngoskop"</f>
        <v>videolaryngoskop</v>
      </c>
      <c r="C67" s="28" t="str">
        <f>"MCGRTAH MAC"</f>
        <v>MCGRTAH MAC</v>
      </c>
      <c r="D67" s="29" t="s">
        <v>75</v>
      </c>
      <c r="E67" s="30">
        <v>1</v>
      </c>
      <c r="F67" s="30">
        <v>12</v>
      </c>
      <c r="G67" s="31">
        <v>1</v>
      </c>
      <c r="H67" s="32"/>
      <c r="I67" s="33"/>
      <c r="J67" s="33"/>
      <c r="K67" s="34"/>
      <c r="L67" s="89"/>
      <c r="M67" s="89"/>
      <c r="N67" s="35"/>
      <c r="O67" s="36"/>
    </row>
    <row r="68" spans="1:15" s="7" customFormat="1" ht="17.25" thickBot="1" thickTop="1">
      <c r="A68" s="125" t="s">
        <v>45</v>
      </c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37"/>
      <c r="M68" s="37"/>
      <c r="N68" s="37"/>
      <c r="O68" s="44"/>
    </row>
    <row r="69" spans="1:15" ht="15" customHeight="1" thickBot="1" thickTop="1">
      <c r="A69" s="110">
        <v>1</v>
      </c>
      <c r="B69" s="27" t="str">
        <f>"Videonasofiberoskop"</f>
        <v>Videonasofiberoskop</v>
      </c>
      <c r="C69" s="28" t="str">
        <f>"ER-270FP"</f>
        <v>ER-270FP</v>
      </c>
      <c r="D69" s="29" t="s">
        <v>76</v>
      </c>
      <c r="E69" s="30">
        <v>1</v>
      </c>
      <c r="F69" s="30">
        <v>12</v>
      </c>
      <c r="G69" s="31">
        <v>1</v>
      </c>
      <c r="H69" s="32"/>
      <c r="I69" s="33"/>
      <c r="J69" s="33"/>
      <c r="K69" s="34"/>
      <c r="L69" s="89"/>
      <c r="M69" s="89"/>
      <c r="N69" s="35"/>
      <c r="O69" s="36"/>
    </row>
    <row r="70" spans="1:15" s="7" customFormat="1" ht="17.25" thickBot="1" thickTop="1">
      <c r="A70" s="22" t="s">
        <v>46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62"/>
      <c r="M70" s="62"/>
      <c r="N70" s="62"/>
      <c r="O70" s="38"/>
    </row>
    <row r="71" spans="1:15" ht="15">
      <c r="A71" s="170">
        <v>1</v>
      </c>
      <c r="B71" s="27" t="str">
        <f>"Stymulator  "</f>
        <v>Stymulator  </v>
      </c>
      <c r="C71" s="28" t="str">
        <f>"EDP 30/B"</f>
        <v>EDP 30/B</v>
      </c>
      <c r="D71" s="29" t="s">
        <v>77</v>
      </c>
      <c r="E71" s="70">
        <v>2</v>
      </c>
      <c r="F71" s="70">
        <v>12</v>
      </c>
      <c r="G71" s="71">
        <v>1</v>
      </c>
      <c r="H71" s="72"/>
      <c r="I71" s="73"/>
      <c r="J71" s="73"/>
      <c r="K71" s="73"/>
      <c r="L71" s="73"/>
      <c r="M71" s="73"/>
      <c r="N71" s="73"/>
      <c r="O71" s="109"/>
    </row>
    <row r="72" spans="1:15" ht="21" customHeight="1" thickBot="1">
      <c r="A72" s="126">
        <v>2</v>
      </c>
      <c r="B72" s="27" t="str">
        <f>"stymulator zewnętrzny"</f>
        <v>stymulator zewnętrzny</v>
      </c>
      <c r="C72" s="28" t="str">
        <f>"Reocos S"</f>
        <v>Reocos S</v>
      </c>
      <c r="D72" s="29" t="s">
        <v>78</v>
      </c>
      <c r="E72" s="29">
        <v>1</v>
      </c>
      <c r="F72" s="29">
        <v>12</v>
      </c>
      <c r="G72" s="46">
        <v>1</v>
      </c>
      <c r="H72" s="47"/>
      <c r="I72" s="27"/>
      <c r="J72" s="27"/>
      <c r="K72" s="27"/>
      <c r="L72" s="27"/>
      <c r="M72" s="27"/>
      <c r="N72" s="27"/>
      <c r="O72" s="48"/>
    </row>
    <row r="73" spans="1:15" ht="18" customHeight="1" thickBot="1" thickTop="1">
      <c r="A73" s="126" t="s">
        <v>83</v>
      </c>
      <c r="B73" s="49" t="s">
        <v>83</v>
      </c>
      <c r="C73" s="49" t="s">
        <v>83</v>
      </c>
      <c r="D73" s="30" t="s">
        <v>83</v>
      </c>
      <c r="E73" s="49" t="s">
        <v>83</v>
      </c>
      <c r="F73" s="49" t="s">
        <v>83</v>
      </c>
      <c r="G73" s="50" t="s">
        <v>83</v>
      </c>
      <c r="H73" s="111" t="s">
        <v>83</v>
      </c>
      <c r="I73" s="49" t="s">
        <v>83</v>
      </c>
      <c r="J73" s="49" t="s">
        <v>83</v>
      </c>
      <c r="K73" s="112" t="s">
        <v>3</v>
      </c>
      <c r="L73" s="89"/>
      <c r="M73" s="89"/>
      <c r="N73" s="35"/>
      <c r="O73" s="113"/>
    </row>
    <row r="74" spans="1:15" s="7" customFormat="1" ht="17.25" thickBot="1" thickTop="1">
      <c r="A74" s="127" t="s">
        <v>47</v>
      </c>
      <c r="B74" s="101"/>
      <c r="C74" s="86"/>
      <c r="D74" s="86"/>
      <c r="E74" s="86"/>
      <c r="F74" s="86"/>
      <c r="G74" s="86"/>
      <c r="H74" s="86"/>
      <c r="I74" s="86"/>
      <c r="J74" s="86"/>
      <c r="K74" s="86"/>
      <c r="L74" s="87"/>
      <c r="M74" s="87"/>
      <c r="N74" s="87"/>
      <c r="O74" s="88"/>
    </row>
    <row r="75" spans="1:15" ht="24" customHeight="1" thickBot="1" thickTop="1">
      <c r="A75" s="110">
        <v>1</v>
      </c>
      <c r="B75" s="39" t="s">
        <v>96</v>
      </c>
      <c r="C75" s="28" t="str">
        <f>"MULTITRONIC MT-3"</f>
        <v>MULTITRONIC MT-3</v>
      </c>
      <c r="D75" s="29" t="s">
        <v>54</v>
      </c>
      <c r="E75" s="30">
        <v>3</v>
      </c>
      <c r="F75" s="30">
        <v>12</v>
      </c>
      <c r="G75" s="31">
        <v>1</v>
      </c>
      <c r="H75" s="32"/>
      <c r="I75" s="33"/>
      <c r="J75" s="33"/>
      <c r="K75" s="34"/>
      <c r="L75" s="89"/>
      <c r="M75" s="89"/>
      <c r="N75" s="35"/>
      <c r="O75" s="90"/>
    </row>
    <row r="76" spans="1:15" s="7" customFormat="1" ht="17.25" thickBot="1" thickTop="1">
      <c r="A76" s="22" t="s">
        <v>48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62"/>
      <c r="M76" s="62"/>
      <c r="N76" s="62"/>
      <c r="O76" s="91"/>
    </row>
    <row r="77" spans="1:15" ht="29.25" customHeight="1">
      <c r="A77" s="170">
        <v>1</v>
      </c>
      <c r="B77" s="39" t="str">
        <f>"Stymulator nerwów obwodowych"</f>
        <v>Stymulator nerwów obwodowych</v>
      </c>
      <c r="C77" s="28" t="str">
        <f>"Stimuplex HNS 12"</f>
        <v>Stimuplex HNS 12</v>
      </c>
      <c r="D77" s="29" t="s">
        <v>92</v>
      </c>
      <c r="E77" s="70">
        <v>1</v>
      </c>
      <c r="F77" s="70">
        <v>12</v>
      </c>
      <c r="G77" s="71">
        <v>1</v>
      </c>
      <c r="H77" s="72"/>
      <c r="I77" s="73"/>
      <c r="J77" s="73"/>
      <c r="K77" s="73"/>
      <c r="L77" s="73"/>
      <c r="M77" s="73"/>
      <c r="N77" s="73"/>
      <c r="O77" s="48"/>
    </row>
    <row r="78" spans="1:15" ht="34.5" customHeight="1" thickBot="1">
      <c r="A78" s="126">
        <v>2</v>
      </c>
      <c r="B78" s="39" t="str">
        <f>"Stymulator nerwów obwodowych"</f>
        <v>Stymulator nerwów obwodowych</v>
      </c>
      <c r="C78" s="28" t="str">
        <f>"Stimuplex HNS 12"</f>
        <v>Stimuplex HNS 12</v>
      </c>
      <c r="D78" s="29" t="s">
        <v>79</v>
      </c>
      <c r="E78" s="29">
        <v>1</v>
      </c>
      <c r="F78" s="29">
        <v>12</v>
      </c>
      <c r="G78" s="46">
        <v>1</v>
      </c>
      <c r="H78" s="47"/>
      <c r="I78" s="27"/>
      <c r="J78" s="27"/>
      <c r="K78" s="27"/>
      <c r="L78" s="27"/>
      <c r="M78" s="27"/>
      <c r="N78" s="27"/>
      <c r="O78" s="48"/>
    </row>
    <row r="79" spans="1:15" ht="18.75" customHeight="1" thickBot="1" thickTop="1">
      <c r="A79" s="110" t="s">
        <v>83</v>
      </c>
      <c r="B79" s="49" t="s">
        <v>83</v>
      </c>
      <c r="C79" s="49" t="s">
        <v>83</v>
      </c>
      <c r="D79" s="49" t="s">
        <v>83</v>
      </c>
      <c r="E79" s="49" t="s">
        <v>83</v>
      </c>
      <c r="F79" s="49" t="s">
        <v>83</v>
      </c>
      <c r="G79" s="50" t="s">
        <v>83</v>
      </c>
      <c r="H79" s="111" t="s">
        <v>83</v>
      </c>
      <c r="I79" s="49" t="s">
        <v>83</v>
      </c>
      <c r="J79" s="49" t="s">
        <v>83</v>
      </c>
      <c r="K79" s="112" t="s">
        <v>3</v>
      </c>
      <c r="L79" s="35"/>
      <c r="M79" s="99"/>
      <c r="N79" s="35"/>
      <c r="O79" s="36"/>
    </row>
    <row r="80" spans="1:15" s="7" customFormat="1" ht="17.25" thickBot="1" thickTop="1">
      <c r="A80" s="22" t="s">
        <v>49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37"/>
      <c r="M80" s="37"/>
      <c r="N80" s="37"/>
      <c r="O80" s="44"/>
    </row>
    <row r="81" spans="1:15" ht="21.75" customHeight="1" thickBot="1" thickTop="1">
      <c r="A81" s="169">
        <v>1</v>
      </c>
      <c r="B81" s="27" t="str">
        <f>"stymulator zewnętrzny"</f>
        <v>stymulator zewnętrzny</v>
      </c>
      <c r="C81" s="28" t="str">
        <f>"Reocos S"</f>
        <v>Reocos S</v>
      </c>
      <c r="D81" s="29" t="s">
        <v>78</v>
      </c>
      <c r="E81" s="30">
        <v>1</v>
      </c>
      <c r="F81" s="30">
        <v>12</v>
      </c>
      <c r="G81" s="31">
        <v>1</v>
      </c>
      <c r="H81" s="32"/>
      <c r="I81" s="33"/>
      <c r="J81" s="33"/>
      <c r="K81" s="34"/>
      <c r="L81" s="35"/>
      <c r="M81" s="99"/>
      <c r="N81" s="35"/>
      <c r="O81" s="36"/>
    </row>
    <row r="82" spans="1:15" s="7" customFormat="1" ht="17.25" thickBot="1" thickTop="1">
      <c r="A82" s="22" t="s">
        <v>50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37"/>
      <c r="M82" s="37"/>
      <c r="N82" s="128"/>
      <c r="O82" s="44"/>
    </row>
    <row r="83" spans="1:15" ht="16.5" customHeight="1" thickBot="1" thickTop="1">
      <c r="A83" s="170">
        <v>1</v>
      </c>
      <c r="B83" s="27" t="str">
        <f>"Szafa endoskopowa"</f>
        <v>Szafa endoskopowa</v>
      </c>
      <c r="C83" s="79" t="str">
        <f>"ECS-10T"</f>
        <v>ECS-10T</v>
      </c>
      <c r="D83" s="27" t="s">
        <v>80</v>
      </c>
      <c r="E83" s="70">
        <v>3</v>
      </c>
      <c r="F83" s="70">
        <v>12</v>
      </c>
      <c r="G83" s="71">
        <v>1</v>
      </c>
      <c r="H83" s="72"/>
      <c r="I83" s="73"/>
      <c r="J83" s="73"/>
      <c r="K83" s="129"/>
      <c r="L83" s="59"/>
      <c r="M83" s="89"/>
      <c r="N83" s="130"/>
      <c r="O83" s="36"/>
    </row>
    <row r="84" spans="1:15" s="7" customFormat="1" ht="17.25" thickBot="1" thickTop="1">
      <c r="A84" s="131" t="s">
        <v>51</v>
      </c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77"/>
      <c r="M84" s="77"/>
      <c r="N84" s="77"/>
      <c r="O84" s="91"/>
    </row>
    <row r="85" spans="1:15" ht="38.25" customHeight="1" thickBot="1" thickTop="1">
      <c r="A85" s="173">
        <v>1</v>
      </c>
      <c r="B85" s="39" t="str">
        <f>"Pompa do spłukiwania pola obserwacji"</f>
        <v>Pompa do spłukiwania pola obserwacji</v>
      </c>
      <c r="C85" s="28" t="str">
        <f>"ENDO-WASHER 2003"</f>
        <v>ENDO-WASHER 2003</v>
      </c>
      <c r="D85" s="29" t="s">
        <v>55</v>
      </c>
      <c r="E85" s="70">
        <v>4</v>
      </c>
      <c r="F85" s="70">
        <v>12</v>
      </c>
      <c r="G85" s="71">
        <v>1</v>
      </c>
      <c r="H85" s="72"/>
      <c r="I85" s="73"/>
      <c r="J85" s="73"/>
      <c r="K85" s="129"/>
      <c r="L85" s="89"/>
      <c r="M85" s="59"/>
      <c r="N85" s="35"/>
      <c r="O85" s="80"/>
    </row>
    <row r="86" spans="1:15" s="7" customFormat="1" ht="17.25" thickBot="1" thickTop="1">
      <c r="A86" s="22" t="s">
        <v>52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63"/>
      <c r="M86" s="63"/>
      <c r="N86" s="62"/>
      <c r="O86" s="91"/>
    </row>
    <row r="87" spans="1:15" ht="18.75" customHeight="1" thickBot="1" thickTop="1">
      <c r="A87" s="170">
        <v>1</v>
      </c>
      <c r="B87" s="103" t="str">
        <f>"Aparat EEG"</f>
        <v>Aparat EEG</v>
      </c>
      <c r="C87" s="98" t="str">
        <f>"Digi Track"</f>
        <v>Digi Track</v>
      </c>
      <c r="D87" s="98" t="s">
        <v>81</v>
      </c>
      <c r="E87" s="70">
        <v>1</v>
      </c>
      <c r="F87" s="70">
        <v>12</v>
      </c>
      <c r="G87" s="71">
        <v>1</v>
      </c>
      <c r="H87" s="72"/>
      <c r="I87" s="73"/>
      <c r="J87" s="73"/>
      <c r="K87" s="132"/>
      <c r="L87" s="35"/>
      <c r="M87" s="35"/>
      <c r="N87" s="35"/>
      <c r="O87" s="80"/>
    </row>
    <row r="88" spans="1:15" s="7" customFormat="1" ht="17.25" thickBot="1" thickTop="1">
      <c r="A88" s="133" t="s">
        <v>53</v>
      </c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77"/>
      <c r="M88" s="37"/>
      <c r="N88" s="77"/>
      <c r="O88" s="44"/>
    </row>
    <row r="89" spans="1:15" ht="19.5" customHeight="1" thickBot="1" thickTop="1">
      <c r="A89" s="174">
        <v>1</v>
      </c>
      <c r="B89" s="134" t="str">
        <f>"Aparat EMG"</f>
        <v>Aparat EMG</v>
      </c>
      <c r="C89" s="135" t="str">
        <f>"Keypoint GT"</f>
        <v>Keypoint GT</v>
      </c>
      <c r="D89" s="135" t="s">
        <v>82</v>
      </c>
      <c r="E89" s="136">
        <v>1</v>
      </c>
      <c r="F89" s="136">
        <v>12</v>
      </c>
      <c r="G89" s="137">
        <v>1</v>
      </c>
      <c r="H89" s="138"/>
      <c r="I89" s="139"/>
      <c r="J89" s="139"/>
      <c r="K89" s="140"/>
      <c r="L89" s="141"/>
      <c r="M89" s="141"/>
      <c r="N89" s="35"/>
      <c r="O89" s="79"/>
    </row>
    <row r="90" spans="1:15" s="7" customFormat="1" ht="17.25" thickBot="1" thickTop="1">
      <c r="A90" s="133" t="s">
        <v>97</v>
      </c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77"/>
      <c r="M90" s="37"/>
      <c r="N90" s="37"/>
      <c r="O90" s="159"/>
    </row>
    <row r="91" spans="1:15" ht="36.75" customHeight="1" thickBot="1" thickTop="1">
      <c r="A91" s="174">
        <v>1</v>
      </c>
      <c r="B91" s="160" t="s">
        <v>98</v>
      </c>
      <c r="C91" s="135" t="s">
        <v>99</v>
      </c>
      <c r="D91" s="135" t="s">
        <v>100</v>
      </c>
      <c r="E91" s="136">
        <v>10</v>
      </c>
      <c r="F91" s="136">
        <v>12</v>
      </c>
      <c r="G91" s="137">
        <v>1</v>
      </c>
      <c r="H91" s="138"/>
      <c r="I91" s="139"/>
      <c r="J91" s="139"/>
      <c r="K91" s="140"/>
      <c r="L91" s="89"/>
      <c r="M91" s="89"/>
      <c r="N91" s="35"/>
      <c r="O91" s="79"/>
    </row>
    <row r="92" spans="1:15" s="7" customFormat="1" ht="17.25" thickBot="1" thickTop="1">
      <c r="A92" s="133" t="s">
        <v>102</v>
      </c>
      <c r="B92" s="22"/>
      <c r="C92" s="23"/>
      <c r="D92" s="23"/>
      <c r="E92" s="23"/>
      <c r="F92" s="23"/>
      <c r="G92" s="23"/>
      <c r="H92" s="23"/>
      <c r="I92" s="23"/>
      <c r="J92" s="23"/>
      <c r="K92" s="23"/>
      <c r="L92" s="77"/>
      <c r="M92" s="37"/>
      <c r="N92" s="37"/>
      <c r="O92" s="159"/>
    </row>
    <row r="93" spans="1:15" ht="31.5" customHeight="1" thickBot="1" thickTop="1">
      <c r="A93" s="174">
        <v>1</v>
      </c>
      <c r="B93" s="160" t="s">
        <v>103</v>
      </c>
      <c r="C93" s="135" t="s">
        <v>104</v>
      </c>
      <c r="D93" s="135" t="s">
        <v>105</v>
      </c>
      <c r="E93" s="136">
        <v>1</v>
      </c>
      <c r="F93" s="136">
        <v>12</v>
      </c>
      <c r="G93" s="137">
        <v>1</v>
      </c>
      <c r="H93" s="138"/>
      <c r="I93" s="139"/>
      <c r="J93" s="139"/>
      <c r="K93" s="140"/>
      <c r="L93" s="89"/>
      <c r="M93" s="89"/>
      <c r="N93" s="35"/>
      <c r="O93" s="79"/>
    </row>
    <row r="94" spans="1:15" s="7" customFormat="1" ht="17.25" thickBot="1" thickTop="1">
      <c r="A94" s="133" t="s">
        <v>107</v>
      </c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77"/>
      <c r="M94" s="37"/>
      <c r="N94" s="37"/>
      <c r="O94" s="159"/>
    </row>
    <row r="95" spans="1:15" ht="31.5" customHeight="1" thickBot="1" thickTop="1">
      <c r="A95" s="174">
        <v>1</v>
      </c>
      <c r="B95" s="160" t="s">
        <v>109</v>
      </c>
      <c r="C95" s="161" t="s">
        <v>111</v>
      </c>
      <c r="D95" s="161" t="s">
        <v>112</v>
      </c>
      <c r="E95" s="136">
        <v>2</v>
      </c>
      <c r="F95" s="136">
        <v>12</v>
      </c>
      <c r="G95" s="137">
        <v>1</v>
      </c>
      <c r="H95" s="138"/>
      <c r="I95" s="139"/>
      <c r="J95" s="139"/>
      <c r="K95" s="140"/>
      <c r="L95" s="89"/>
      <c r="M95" s="89"/>
      <c r="N95" s="35"/>
      <c r="O95" s="79"/>
    </row>
    <row r="96" spans="1:15" s="7" customFormat="1" ht="17.25" thickBot="1" thickTop="1">
      <c r="A96" s="133" t="s">
        <v>108</v>
      </c>
      <c r="B96" s="22"/>
      <c r="C96" s="162"/>
      <c r="D96" s="162"/>
      <c r="E96" s="23"/>
      <c r="F96" s="23"/>
      <c r="G96" s="23"/>
      <c r="H96" s="23"/>
      <c r="I96" s="23"/>
      <c r="J96" s="23"/>
      <c r="K96" s="23"/>
      <c r="L96" s="77"/>
      <c r="M96" s="37"/>
      <c r="N96" s="37"/>
      <c r="O96" s="159"/>
    </row>
    <row r="97" spans="1:15" ht="29.25" customHeight="1" thickBot="1" thickTop="1">
      <c r="A97" s="174">
        <v>1</v>
      </c>
      <c r="B97" s="160" t="s">
        <v>110</v>
      </c>
      <c r="C97" s="161" t="s">
        <v>113</v>
      </c>
      <c r="D97" s="161" t="s">
        <v>112</v>
      </c>
      <c r="E97" s="136">
        <v>2</v>
      </c>
      <c r="F97" s="136">
        <v>12</v>
      </c>
      <c r="G97" s="137">
        <v>1</v>
      </c>
      <c r="H97" s="138"/>
      <c r="I97" s="139"/>
      <c r="J97" s="139"/>
      <c r="K97" s="140"/>
      <c r="L97" s="89"/>
      <c r="M97" s="89"/>
      <c r="N97" s="35"/>
      <c r="O97" s="79"/>
    </row>
    <row r="98" spans="6:8" ht="11.25">
      <c r="F98" s="1"/>
      <c r="G98" s="1"/>
      <c r="H98" s="1"/>
    </row>
    <row r="99" spans="6:8" ht="11.25">
      <c r="F99" s="1"/>
      <c r="G99" s="1"/>
      <c r="H99" s="1"/>
    </row>
    <row r="100" spans="6:8" ht="11.25">
      <c r="F100" s="1"/>
      <c r="G100" s="1"/>
      <c r="H100" s="1"/>
    </row>
    <row r="101" spans="6:8" ht="11.25">
      <c r="F101" s="1"/>
      <c r="G101" s="1"/>
      <c r="H101" s="1"/>
    </row>
    <row r="102" spans="6:13" ht="12.75">
      <c r="F102" s="1"/>
      <c r="G102" s="1"/>
      <c r="H102" s="1"/>
      <c r="I102" s="146"/>
      <c r="J102" s="147"/>
      <c r="K102" s="148" t="s">
        <v>85</v>
      </c>
      <c r="L102" s="149"/>
      <c r="M102" s="149"/>
    </row>
    <row r="103" spans="6:13" ht="13.5" thickBot="1">
      <c r="F103" s="1"/>
      <c r="G103" s="1"/>
      <c r="H103" s="1"/>
      <c r="I103" s="150"/>
      <c r="J103" s="151"/>
      <c r="K103" s="152" t="s">
        <v>86</v>
      </c>
      <c r="L103" s="153"/>
      <c r="M103" s="153"/>
    </row>
    <row r="104" spans="6:8" ht="11.25">
      <c r="F104" s="1"/>
      <c r="G104" s="1"/>
      <c r="H104" s="1"/>
    </row>
    <row r="105" spans="6:8" ht="11.25">
      <c r="F105" s="4"/>
      <c r="G105" s="5"/>
      <c r="H105" s="5"/>
    </row>
    <row r="106" spans="6:8" ht="11.25">
      <c r="F106" s="4"/>
      <c r="G106" s="5"/>
      <c r="H106" s="5"/>
    </row>
    <row r="107" spans="6:8" ht="11.25">
      <c r="F107" s="4"/>
      <c r="G107" s="5"/>
      <c r="H107" s="5"/>
    </row>
    <row r="108" spans="6:8" ht="11.25">
      <c r="F108" s="4"/>
      <c r="G108" s="5"/>
      <c r="H108" s="5"/>
    </row>
    <row r="109" spans="6:8" ht="11.25">
      <c r="F109" s="4"/>
      <c r="G109" s="5"/>
      <c r="H109" s="5"/>
    </row>
    <row r="110" spans="6:8" ht="11.25">
      <c r="F110" s="4"/>
      <c r="G110" s="5"/>
      <c r="H110" s="5"/>
    </row>
    <row r="111" spans="6:8" ht="11.25">
      <c r="F111" s="4"/>
      <c r="G111" s="5"/>
      <c r="H111" s="5"/>
    </row>
    <row r="112" spans="6:8" ht="11.25">
      <c r="F112" s="4"/>
      <c r="G112" s="5"/>
      <c r="H112" s="5"/>
    </row>
    <row r="113" spans="6:8" ht="11.25">
      <c r="F113" s="4"/>
      <c r="G113" s="5"/>
      <c r="H113" s="5"/>
    </row>
    <row r="114" spans="6:8" ht="11.25">
      <c r="F114" s="4"/>
      <c r="G114" s="5"/>
      <c r="H114" s="5"/>
    </row>
    <row r="115" spans="6:8" ht="11.25">
      <c r="F115" s="4"/>
      <c r="G115" s="5"/>
      <c r="H115" s="5"/>
    </row>
    <row r="116" spans="6:8" ht="11.25">
      <c r="F116" s="4"/>
      <c r="G116" s="5"/>
      <c r="H116" s="5"/>
    </row>
    <row r="117" spans="6:8" ht="11.25">
      <c r="F117" s="4"/>
      <c r="G117" s="5"/>
      <c r="H117" s="5"/>
    </row>
    <row r="118" spans="6:8" ht="11.25">
      <c r="F118" s="4"/>
      <c r="G118" s="5"/>
      <c r="H118" s="5"/>
    </row>
    <row r="119" spans="6:8" ht="11.25">
      <c r="F119" s="4"/>
      <c r="G119" s="5"/>
      <c r="H119" s="5"/>
    </row>
    <row r="120" spans="6:8" ht="11.25">
      <c r="F120" s="4"/>
      <c r="G120" s="5"/>
      <c r="H120" s="5"/>
    </row>
    <row r="121" spans="6:8" ht="11.25">
      <c r="F121" s="4"/>
      <c r="G121" s="5"/>
      <c r="H121" s="5"/>
    </row>
    <row r="122" spans="6:8" ht="11.25">
      <c r="F122" s="4"/>
      <c r="G122" s="5"/>
      <c r="H122" s="5"/>
    </row>
    <row r="123" spans="6:8" ht="11.25">
      <c r="F123" s="4"/>
      <c r="G123" s="5"/>
      <c r="H123" s="5"/>
    </row>
    <row r="124" spans="6:8" ht="11.25">
      <c r="F124" s="4"/>
      <c r="G124" s="5"/>
      <c r="H124" s="5"/>
    </row>
    <row r="125" spans="6:8" ht="11.25">
      <c r="F125" s="4"/>
      <c r="G125" s="5"/>
      <c r="H125" s="5"/>
    </row>
    <row r="126" spans="6:8" ht="11.25">
      <c r="F126" s="4"/>
      <c r="G126" s="5"/>
      <c r="H126" s="5"/>
    </row>
    <row r="127" spans="6:8" ht="11.25">
      <c r="F127" s="4"/>
      <c r="G127" s="5"/>
      <c r="H127" s="5"/>
    </row>
    <row r="128" spans="6:8" ht="11.25">
      <c r="F128" s="4"/>
      <c r="G128" s="5"/>
      <c r="H128" s="5"/>
    </row>
    <row r="129" spans="6:8" ht="11.25">
      <c r="F129" s="4"/>
      <c r="G129" s="5"/>
      <c r="H129" s="5"/>
    </row>
    <row r="130" spans="6:8" ht="11.25">
      <c r="F130" s="4"/>
      <c r="G130" s="5"/>
      <c r="H130" s="5"/>
    </row>
    <row r="131" spans="6:8" ht="11.25">
      <c r="F131" s="4"/>
      <c r="G131" s="5"/>
      <c r="H131" s="5"/>
    </row>
    <row r="132" spans="6:8" ht="11.25">
      <c r="F132" s="4"/>
      <c r="G132" s="5"/>
      <c r="H132" s="5"/>
    </row>
    <row r="133" spans="6:8" ht="11.25">
      <c r="F133" s="4"/>
      <c r="G133" s="5"/>
      <c r="H133" s="5"/>
    </row>
    <row r="134" spans="6:8" ht="11.25">
      <c r="F134" s="4"/>
      <c r="G134" s="5"/>
      <c r="H134" s="5"/>
    </row>
    <row r="135" spans="6:8" ht="11.25">
      <c r="F135" s="4"/>
      <c r="G135" s="5"/>
      <c r="H135" s="5"/>
    </row>
    <row r="136" spans="6:8" ht="11.25">
      <c r="F136" s="4"/>
      <c r="G136" s="5"/>
      <c r="H136" s="5"/>
    </row>
    <row r="137" spans="6:8" ht="11.25">
      <c r="F137" s="4"/>
      <c r="G137" s="5"/>
      <c r="H137" s="5"/>
    </row>
    <row r="138" spans="6:8" ht="11.25">
      <c r="F138" s="4"/>
      <c r="G138" s="5"/>
      <c r="H138" s="5"/>
    </row>
    <row r="139" spans="6:8" ht="11.25">
      <c r="F139" s="4"/>
      <c r="G139" s="5"/>
      <c r="H139" s="5"/>
    </row>
    <row r="140" spans="6:8" ht="11.25">
      <c r="F140" s="4"/>
      <c r="G140" s="5"/>
      <c r="H140" s="5"/>
    </row>
    <row r="141" spans="6:8" ht="11.25">
      <c r="F141" s="4"/>
      <c r="G141" s="5"/>
      <c r="H141" s="5"/>
    </row>
    <row r="142" spans="6:8" ht="11.25">
      <c r="F142" s="4"/>
      <c r="G142" s="5"/>
      <c r="H142" s="5"/>
    </row>
    <row r="143" spans="6:8" ht="11.25">
      <c r="F143" s="4"/>
      <c r="G143" s="5"/>
      <c r="H143" s="5"/>
    </row>
    <row r="144" spans="6:8" ht="11.25">
      <c r="F144" s="4"/>
      <c r="G144" s="5"/>
      <c r="H144" s="5"/>
    </row>
    <row r="145" spans="6:8" ht="11.25">
      <c r="F145" s="4"/>
      <c r="G145" s="5"/>
      <c r="H145" s="5"/>
    </row>
    <row r="146" spans="6:8" ht="11.25">
      <c r="F146" s="4"/>
      <c r="G146" s="5"/>
      <c r="H146" s="5"/>
    </row>
    <row r="147" spans="6:8" ht="11.25">
      <c r="F147" s="4"/>
      <c r="G147" s="5"/>
      <c r="H147" s="5"/>
    </row>
    <row r="148" spans="6:8" ht="11.25">
      <c r="F148" s="4"/>
      <c r="G148" s="5"/>
      <c r="H148" s="5"/>
    </row>
    <row r="149" spans="6:8" ht="11.25">
      <c r="F149" s="4"/>
      <c r="G149" s="5"/>
      <c r="H149" s="5"/>
    </row>
    <row r="150" spans="6:8" ht="11.25">
      <c r="F150" s="4"/>
      <c r="G150" s="5"/>
      <c r="H150" s="5"/>
    </row>
    <row r="151" spans="6:8" ht="11.25">
      <c r="F151" s="4"/>
      <c r="G151" s="5"/>
      <c r="H151" s="5"/>
    </row>
    <row r="152" spans="6:8" ht="11.25">
      <c r="F152" s="4"/>
      <c r="G152" s="5"/>
      <c r="H152" s="5"/>
    </row>
    <row r="153" spans="6:8" ht="11.25">
      <c r="F153" s="4"/>
      <c r="G153" s="5"/>
      <c r="H153" s="5"/>
    </row>
    <row r="154" spans="6:8" ht="11.25">
      <c r="F154" s="4"/>
      <c r="G154" s="5"/>
      <c r="H154" s="5"/>
    </row>
    <row r="155" spans="6:8" ht="11.25">
      <c r="F155" s="4"/>
      <c r="G155" s="5"/>
      <c r="H155" s="5"/>
    </row>
    <row r="156" spans="6:8" ht="11.25">
      <c r="F156" s="4"/>
      <c r="G156" s="5"/>
      <c r="H156" s="5"/>
    </row>
    <row r="157" spans="6:8" ht="11.25">
      <c r="F157" s="4"/>
      <c r="G157" s="5"/>
      <c r="H157" s="5"/>
    </row>
    <row r="158" spans="6:8" ht="11.25">
      <c r="F158" s="4"/>
      <c r="G158" s="5"/>
      <c r="H158" s="5"/>
    </row>
    <row r="159" spans="6:8" ht="11.25">
      <c r="F159" s="4"/>
      <c r="G159" s="5"/>
      <c r="H159" s="5"/>
    </row>
    <row r="160" spans="6:8" ht="11.25">
      <c r="F160" s="4"/>
      <c r="G160" s="5"/>
      <c r="H160" s="5"/>
    </row>
    <row r="161" spans="6:8" ht="11.25">
      <c r="F161" s="4"/>
      <c r="G161" s="5"/>
      <c r="H161" s="5"/>
    </row>
    <row r="162" spans="6:8" ht="11.25">
      <c r="F162" s="4"/>
      <c r="G162" s="5"/>
      <c r="H162" s="5"/>
    </row>
    <row r="163" spans="6:8" ht="11.25">
      <c r="F163" s="4"/>
      <c r="G163" s="5"/>
      <c r="H163" s="5"/>
    </row>
    <row r="164" spans="6:8" ht="11.25">
      <c r="F164" s="4"/>
      <c r="G164" s="5"/>
      <c r="H164" s="5"/>
    </row>
    <row r="165" spans="6:8" ht="11.25">
      <c r="F165" s="4"/>
      <c r="G165" s="5"/>
      <c r="H165" s="5"/>
    </row>
    <row r="166" spans="6:8" ht="11.25">
      <c r="F166" s="4"/>
      <c r="G166" s="5"/>
      <c r="H166" s="5"/>
    </row>
    <row r="167" spans="6:8" ht="11.25">
      <c r="F167" s="4"/>
      <c r="G167" s="5"/>
      <c r="H167" s="5"/>
    </row>
    <row r="168" spans="6:8" ht="11.25">
      <c r="F168" s="4"/>
      <c r="G168" s="5"/>
      <c r="H168" s="5"/>
    </row>
    <row r="169" spans="6:8" ht="11.25">
      <c r="F169" s="4"/>
      <c r="G169" s="5"/>
      <c r="H169" s="5"/>
    </row>
    <row r="170" spans="6:8" ht="11.25">
      <c r="F170" s="4"/>
      <c r="G170" s="5"/>
      <c r="H170" s="5"/>
    </row>
    <row r="171" spans="6:8" ht="11.25">
      <c r="F171" s="4"/>
      <c r="G171" s="5"/>
      <c r="H171" s="5"/>
    </row>
    <row r="172" spans="6:8" ht="11.25">
      <c r="F172" s="4"/>
      <c r="G172" s="5"/>
      <c r="H172" s="5"/>
    </row>
    <row r="173" spans="6:8" ht="11.25">
      <c r="F173" s="4"/>
      <c r="G173" s="5"/>
      <c r="H173" s="5"/>
    </row>
    <row r="174" spans="6:8" ht="11.25">
      <c r="F174" s="4"/>
      <c r="G174" s="5"/>
      <c r="H174" s="5"/>
    </row>
    <row r="175" spans="6:8" ht="11.25">
      <c r="F175" s="4"/>
      <c r="G175" s="5"/>
      <c r="H175" s="5"/>
    </row>
    <row r="176" spans="6:8" ht="11.25">
      <c r="F176" s="4"/>
      <c r="G176" s="5"/>
      <c r="H176" s="5"/>
    </row>
    <row r="177" spans="6:8" ht="11.25">
      <c r="F177" s="4"/>
      <c r="G177" s="5"/>
      <c r="H177" s="5"/>
    </row>
    <row r="178" spans="6:8" ht="11.25">
      <c r="F178" s="4"/>
      <c r="G178" s="5"/>
      <c r="H178" s="5"/>
    </row>
    <row r="179" spans="6:8" ht="11.25">
      <c r="F179" s="4"/>
      <c r="G179" s="5"/>
      <c r="H179" s="5"/>
    </row>
    <row r="180" spans="6:8" ht="11.25">
      <c r="F180" s="4"/>
      <c r="G180" s="5"/>
      <c r="H180" s="5"/>
    </row>
    <row r="181" spans="6:8" ht="11.25">
      <c r="F181" s="4"/>
      <c r="G181" s="5"/>
      <c r="H181" s="5"/>
    </row>
    <row r="182" spans="6:8" ht="11.25">
      <c r="F182" s="4"/>
      <c r="G182" s="5"/>
      <c r="H182" s="5"/>
    </row>
    <row r="183" spans="6:8" ht="11.25">
      <c r="F183" s="4"/>
      <c r="G183" s="5"/>
      <c r="H183" s="5"/>
    </row>
    <row r="184" spans="6:8" ht="11.25">
      <c r="F184" s="4"/>
      <c r="G184" s="5"/>
      <c r="H184" s="5"/>
    </row>
    <row r="185" spans="6:8" ht="11.25">
      <c r="F185" s="4"/>
      <c r="G185" s="5"/>
      <c r="H185" s="5"/>
    </row>
    <row r="186" spans="6:8" ht="11.25">
      <c r="F186" s="4"/>
      <c r="G186" s="5"/>
      <c r="H186" s="5"/>
    </row>
    <row r="187" spans="6:8" ht="11.25">
      <c r="F187" s="4"/>
      <c r="G187" s="5"/>
      <c r="H187" s="5"/>
    </row>
  </sheetData>
  <sheetProtection/>
  <mergeCells count="1">
    <mergeCell ref="A1:O2"/>
  </mergeCells>
  <printOptions/>
  <pageMargins left="0" right="0" top="0.4330708661417323" bottom="0.9055118110236221" header="0.2755905511811024" footer="0.5511811023622047"/>
  <pageSetup horizontalDpi="600" verticalDpi="600" orientation="landscape" paperSize="9" scale="58" r:id="rId1"/>
  <headerFooter alignWithMargins="0">
    <oddHeader>&amp;REZ/376/EM/20</oddHeader>
    <oddFooter>&amp;L&amp;8UWAGA! Wszystkie ceny należy podawać z dokładnością do dwóch miejsc po przecinku i powinny być liczbą dodatnią, tj. liczbą większą od zera.&amp;C
&amp;R&amp;P</oddFooter>
  </headerFooter>
  <rowBreaks count="2" manualBreakCount="2">
    <brk id="39" max="14" man="1"/>
    <brk id="7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Kryś</dc:creator>
  <cp:keywords/>
  <dc:description/>
  <cp:lastModifiedBy>Zofia Dombrowska</cp:lastModifiedBy>
  <cp:lastPrinted>2020-12-08T12:15:00Z</cp:lastPrinted>
  <dcterms:created xsi:type="dcterms:W3CDTF">2018-12-13T13:03:35Z</dcterms:created>
  <dcterms:modified xsi:type="dcterms:W3CDTF">2020-12-08T12:15:19Z</dcterms:modified>
  <cp:category/>
  <cp:version/>
  <cp:contentType/>
  <cp:contentStatus/>
</cp:coreProperties>
</file>